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3" sheetId="1" r:id="rId1"/>
    <sheet name="Лист2" sheetId="2" r:id="rId2"/>
    <sheet name="Лист3" sheetId="3" r:id="rId3"/>
  </sheets>
  <definedNames>
    <definedName name="_xlnm.Print_Area" localSheetId="0">прил3!$A$1:$M$65</definedName>
  </definedNames>
  <calcPr calcId="114210"/>
</workbook>
</file>

<file path=xl/calcChain.xml><?xml version="1.0" encoding="utf-8"?>
<calcChain xmlns="http://schemas.openxmlformats.org/spreadsheetml/2006/main">
  <c r="K60" i="1"/>
  <c r="K59"/>
  <c r="K25"/>
  <c r="J23"/>
  <c r="J26"/>
  <c r="J27"/>
  <c r="J21"/>
  <c r="J18"/>
  <c r="M53"/>
  <c r="M50"/>
  <c r="M47"/>
  <c r="M43"/>
  <c r="M40"/>
  <c r="M37"/>
  <c r="M36"/>
  <c r="M35"/>
  <c r="M31"/>
  <c r="M28"/>
  <c r="M19"/>
  <c r="M21"/>
  <c r="M18"/>
  <c r="M20"/>
  <c r="J62"/>
  <c r="F25"/>
  <c r="I26"/>
  <c r="I25"/>
  <c r="I22"/>
  <c r="I59"/>
  <c r="G47"/>
  <c r="F31"/>
  <c r="E20"/>
  <c r="E25"/>
  <c r="H25"/>
  <c r="L37"/>
  <c r="L40"/>
  <c r="L28"/>
  <c r="G59"/>
  <c r="H56"/>
  <c r="G56"/>
  <c r="F36"/>
  <c r="L36"/>
  <c r="K36"/>
  <c r="J36"/>
  <c r="I36"/>
  <c r="H36"/>
  <c r="G36"/>
  <c r="L35"/>
  <c r="K35"/>
  <c r="J35"/>
  <c r="I35"/>
  <c r="H35"/>
  <c r="G35"/>
  <c r="F35"/>
  <c r="E35"/>
  <c r="E34"/>
  <c r="E36"/>
  <c r="D35"/>
  <c r="D36"/>
  <c r="F62"/>
  <c r="E62"/>
  <c r="D62"/>
  <c r="H59"/>
  <c r="F59"/>
  <c r="E59"/>
  <c r="D59"/>
  <c r="J56"/>
  <c r="I56"/>
  <c r="F56"/>
  <c r="E56"/>
  <c r="D56"/>
  <c r="L53"/>
  <c r="K53"/>
  <c r="J53"/>
  <c r="I53"/>
  <c r="H53"/>
  <c r="G53"/>
  <c r="F53"/>
  <c r="E53"/>
  <c r="D53"/>
  <c r="L50"/>
  <c r="K50"/>
  <c r="J50"/>
  <c r="I50"/>
  <c r="H50"/>
  <c r="G50"/>
  <c r="F50"/>
  <c r="E50"/>
  <c r="D50"/>
  <c r="L47"/>
  <c r="K47"/>
  <c r="J47"/>
  <c r="I47"/>
  <c r="H47"/>
  <c r="F47"/>
  <c r="E47"/>
  <c r="D47"/>
  <c r="F40"/>
  <c r="D40"/>
  <c r="D37"/>
  <c r="L43"/>
  <c r="K43"/>
  <c r="J43"/>
  <c r="I43"/>
  <c r="H43"/>
  <c r="G43"/>
  <c r="F43"/>
  <c r="E43"/>
  <c r="D43"/>
  <c r="J40"/>
  <c r="I40"/>
  <c r="H40"/>
  <c r="G40"/>
  <c r="E40"/>
  <c r="K37"/>
  <c r="J37"/>
  <c r="J34"/>
  <c r="I37"/>
  <c r="H37"/>
  <c r="H34"/>
  <c r="G37"/>
  <c r="G34"/>
  <c r="F37"/>
  <c r="F34"/>
  <c r="E37"/>
  <c r="L20"/>
  <c r="K20"/>
  <c r="H20"/>
  <c r="H17"/>
  <c r="G20"/>
  <c r="F20"/>
  <c r="F17"/>
  <c r="D20"/>
  <c r="D17"/>
  <c r="L21"/>
  <c r="L18"/>
  <c r="K21"/>
  <c r="K18"/>
  <c r="I21"/>
  <c r="I18"/>
  <c r="H21"/>
  <c r="H18"/>
  <c r="G21"/>
  <c r="G18"/>
  <c r="F21"/>
  <c r="F18"/>
  <c r="E21"/>
  <c r="E18"/>
  <c r="D21"/>
  <c r="D18"/>
  <c r="D31"/>
  <c r="L31"/>
  <c r="L19"/>
  <c r="J31"/>
  <c r="H31"/>
  <c r="G31"/>
  <c r="E31"/>
  <c r="K28"/>
  <c r="J28"/>
  <c r="I28"/>
  <c r="H28"/>
  <c r="G28"/>
  <c r="F28"/>
  <c r="E28"/>
  <c r="D28"/>
  <c r="G25"/>
  <c r="D25"/>
  <c r="G22"/>
  <c r="F22"/>
  <c r="E22"/>
  <c r="D22"/>
  <c r="K19"/>
  <c r="H22"/>
  <c r="J19"/>
  <c r="J16"/>
  <c r="I34"/>
  <c r="K34"/>
  <c r="G19"/>
  <c r="J20"/>
  <c r="K16"/>
  <c r="D19"/>
  <c r="N19"/>
  <c r="G17"/>
  <c r="J17"/>
  <c r="N18"/>
  <c r="D34"/>
  <c r="M17"/>
  <c r="M34"/>
  <c r="M16"/>
  <c r="G16"/>
  <c r="D16"/>
  <c r="E17"/>
  <c r="K17"/>
  <c r="F19"/>
  <c r="E19"/>
  <c r="E16"/>
  <c r="I20"/>
  <c r="I17"/>
  <c r="I19"/>
  <c r="F16"/>
  <c r="L34"/>
  <c r="L17"/>
  <c r="L16"/>
  <c r="H19"/>
  <c r="H16"/>
  <c r="I16"/>
  <c r="N16"/>
  <c r="N17"/>
</calcChain>
</file>

<file path=xl/sharedStrings.xml><?xml version="1.0" encoding="utf-8"?>
<sst xmlns="http://schemas.openxmlformats.org/spreadsheetml/2006/main" count="92" uniqueCount="44">
  <si>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</si>
  <si>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</si>
  <si>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</si>
  <si>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</si>
  <si>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</si>
  <si>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</si>
  <si>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в том числе средства краевого бюджета</t>
  </si>
  <si>
    <t>в том числе средства  бюджетов поселений района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</si>
  <si>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</si>
  <si>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</si>
  <si>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</si>
  <si>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</si>
  <si>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</si>
  <si>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</si>
  <si>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</si>
  <si>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</si>
  <si>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</si>
  <si>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</si>
  <si>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</si>
  <si>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</si>
  <si>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</si>
  <si>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</si>
  <si>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</si>
  <si>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</si>
  <si>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</si>
  <si>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</si>
  <si>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Производственный контроль децентрализованных источников водоснабжения сельских поселений</t>
  </si>
  <si>
    <t>РЕСУРСНОЕ ОБЕСПЕЧЕНИЕ</t>
  </si>
  <si>
    <t>реализации муниципальной программы за счет средств районного бюджета</t>
  </si>
  <si>
    <t>3.1.</t>
  </si>
  <si>
    <t>3.2.</t>
  </si>
  <si>
    <t>3.3.</t>
  </si>
  <si>
    <t>3.4.</t>
  </si>
  <si>
    <t xml:space="preserve">3.5. </t>
  </si>
  <si>
    <t>3.6.</t>
  </si>
  <si>
    <t>3. Обеспечение коммунального обслуживания</t>
  </si>
  <si>
    <t>Субсидия за счет средств краевого бюджета в целях возмещения затрат при оказании услуг по теплоснабжению, водоснабжению и водоотведению предприятиям</t>
  </si>
  <si>
    <t xml:space="preserve">Предоставление субсидии предприятиям коммунального комплекса в целях возмещения затрат или недополученных доходов  </t>
  </si>
  <si>
    <t>3200 ПЛАН СОФИНАНСИРОВАНИЯ ПО ПЕРЕЧНЮ</t>
  </si>
  <si>
    <t>200 ПЛАН СОФИНАНСИРОВАНИЯ мб</t>
  </si>
  <si>
    <t>Приложение №1</t>
  </si>
  <si>
    <t>к постановлению администрации Верхнебуреинского муниципального района от "____"____2019 года № ____</t>
  </si>
  <si>
    <t>"Приложение № 3 к муниципальной программе «Комплексное развитие систем коммунальной инфраструктуры Верхнебуреинского  муниципального района на  2012 – 2035 годы»</t>
  </si>
  <si>
    <t>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</si>
</sst>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0_ ;\-0\ "/>
    <numFmt numFmtId="166" formatCode="_-* #,##0.000_р_._-;\-* #,##0.0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43" fontId="1" fillId="2" borderId="0" xfId="1" applyFont="1" applyFill="1"/>
    <xf numFmtId="43" fontId="2" fillId="2" borderId="1" xfId="1" applyFont="1" applyFill="1" applyBorder="1" applyAlignment="1">
      <alignment wrapText="1"/>
    </xf>
    <xf numFmtId="164" fontId="1" fillId="2" borderId="0" xfId="1" applyNumberFormat="1" applyFont="1" applyFill="1" applyAlignment="1">
      <alignment vertical="center"/>
    </xf>
    <xf numFmtId="164" fontId="1" fillId="2" borderId="1" xfId="1" applyNumberFormat="1" applyFont="1" applyFill="1" applyBorder="1" applyAlignment="1">
      <alignment vertical="center"/>
    </xf>
    <xf numFmtId="165" fontId="1" fillId="2" borderId="1" xfId="1" applyNumberFormat="1" applyFont="1" applyFill="1" applyBorder="1" applyAlignment="1">
      <alignment horizontal="center" wrapText="1"/>
    </xf>
    <xf numFmtId="43" fontId="6" fillId="2" borderId="0" xfId="1" applyFont="1" applyFill="1"/>
    <xf numFmtId="43" fontId="1" fillId="2" borderId="1" xfId="1" applyFont="1" applyFill="1" applyBorder="1" applyAlignment="1">
      <alignment wrapText="1"/>
    </xf>
    <xf numFmtId="43" fontId="1" fillId="2" borderId="0" xfId="1" applyFont="1" applyFill="1" applyAlignment="1">
      <alignment wrapText="1"/>
    </xf>
    <xf numFmtId="43" fontId="1" fillId="2" borderId="0" xfId="1" applyFont="1" applyFill="1" applyAlignment="1">
      <alignment horizontal="center"/>
    </xf>
    <xf numFmtId="166" fontId="1" fillId="2" borderId="1" xfId="1" applyNumberFormat="1" applyFont="1" applyFill="1" applyBorder="1" applyAlignment="1">
      <alignment wrapText="1"/>
    </xf>
    <xf numFmtId="166" fontId="2" fillId="2" borderId="1" xfId="1" applyNumberFormat="1" applyFont="1" applyFill="1" applyBorder="1" applyAlignment="1">
      <alignment wrapText="1"/>
    </xf>
    <xf numFmtId="166" fontId="5" fillId="2" borderId="1" xfId="1" applyNumberFormat="1" applyFont="1" applyFill="1" applyBorder="1" applyAlignment="1">
      <alignment wrapText="1"/>
    </xf>
    <xf numFmtId="166" fontId="8" fillId="2" borderId="1" xfId="1" applyNumberFormat="1" applyFont="1" applyFill="1" applyBorder="1" applyAlignment="1">
      <alignment wrapText="1"/>
    </xf>
    <xf numFmtId="166" fontId="7" fillId="2" borderId="1" xfId="1" applyNumberFormat="1" applyFont="1" applyFill="1" applyBorder="1" applyAlignment="1">
      <alignment wrapText="1"/>
    </xf>
    <xf numFmtId="43" fontId="9" fillId="2" borderId="0" xfId="1" applyFont="1" applyFill="1" applyAlignment="1">
      <alignment wrapText="1"/>
    </xf>
    <xf numFmtId="43" fontId="1" fillId="2" borderId="1" xfId="1" applyFont="1" applyFill="1" applyBorder="1" applyAlignment="1">
      <alignment vertical="top" wrapText="1"/>
    </xf>
    <xf numFmtId="43" fontId="1" fillId="2" borderId="1" xfId="1" applyFont="1" applyFill="1" applyBorder="1" applyAlignment="1">
      <alignment horizontal="center" wrapText="1"/>
    </xf>
    <xf numFmtId="43" fontId="1" fillId="2" borderId="0" xfId="1" applyFont="1" applyFill="1" applyAlignment="1">
      <alignment horizontal="center" wrapText="1"/>
    </xf>
    <xf numFmtId="43" fontId="1" fillId="2" borderId="1" xfId="1" applyFont="1" applyFill="1" applyBorder="1" applyAlignment="1">
      <alignment horizontal="center" vertical="top" wrapText="1"/>
    </xf>
    <xf numFmtId="43" fontId="1" fillId="2" borderId="2" xfId="1" applyFont="1" applyFill="1" applyBorder="1" applyAlignment="1">
      <alignment horizontal="center" wrapText="1"/>
    </xf>
    <xf numFmtId="43" fontId="1" fillId="2" borderId="4" xfId="1" applyFont="1" applyFill="1" applyBorder="1" applyAlignment="1">
      <alignment horizontal="center" wrapText="1"/>
    </xf>
    <xf numFmtId="43" fontId="0" fillId="2" borderId="4" xfId="1" applyFont="1" applyFill="1" applyBorder="1" applyAlignment="1">
      <alignment horizontal="center"/>
    </xf>
    <xf numFmtId="43" fontId="1" fillId="2" borderId="1" xfId="1" applyFont="1" applyFill="1" applyBorder="1" applyAlignment="1">
      <alignment wrapText="1"/>
    </xf>
    <xf numFmtId="43" fontId="1" fillId="2" borderId="2" xfId="1" applyFont="1" applyFill="1" applyBorder="1" applyAlignment="1">
      <alignment vertical="top" wrapText="1"/>
    </xf>
    <xf numFmtId="43" fontId="1" fillId="2" borderId="3" xfId="1" applyFont="1" applyFill="1" applyBorder="1" applyAlignment="1">
      <alignment vertical="top" wrapText="1"/>
    </xf>
    <xf numFmtId="43" fontId="1" fillId="2" borderId="4" xfId="1" applyFont="1" applyFill="1" applyBorder="1" applyAlignment="1">
      <alignment vertical="top" wrapText="1"/>
    </xf>
    <xf numFmtId="43" fontId="3" fillId="2" borderId="2" xfId="1" applyFont="1" applyFill="1" applyBorder="1" applyAlignment="1">
      <alignment horizontal="center" vertical="top" wrapText="1"/>
    </xf>
    <xf numFmtId="43" fontId="3" fillId="2" borderId="3" xfId="1" applyFont="1" applyFill="1" applyBorder="1" applyAlignment="1">
      <alignment horizontal="center" vertical="top" wrapText="1"/>
    </xf>
    <xf numFmtId="43" fontId="3" fillId="2" borderId="4" xfId="1" applyFont="1" applyFill="1" applyBorder="1" applyAlignment="1">
      <alignment horizontal="center" vertical="top" wrapText="1"/>
    </xf>
    <xf numFmtId="43" fontId="1" fillId="2" borderId="5" xfId="1" applyFont="1" applyFill="1" applyBorder="1" applyAlignment="1">
      <alignment vertical="top" wrapText="1"/>
    </xf>
    <xf numFmtId="43" fontId="0" fillId="2" borderId="6" xfId="1" applyFont="1" applyFill="1" applyBorder="1" applyAlignment="1">
      <alignment wrapText="1"/>
    </xf>
    <xf numFmtId="43" fontId="0" fillId="2" borderId="7" xfId="1" applyFont="1" applyFill="1" applyBorder="1" applyAlignment="1">
      <alignment wrapText="1"/>
    </xf>
    <xf numFmtId="43" fontId="3" fillId="2" borderId="2" xfId="1" applyFont="1" applyFill="1" applyBorder="1" applyAlignment="1">
      <alignment horizontal="center" wrapText="1"/>
    </xf>
    <xf numFmtId="43" fontId="3" fillId="2" borderId="3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3"/>
  <sheetViews>
    <sheetView tabSelected="1" view="pageBreakPreview" zoomScaleSheetLayoutView="100" workbookViewId="0">
      <pane xSplit="3" ySplit="15" topLeftCell="F64" activePane="bottomRight" state="frozen"/>
      <selection pane="topRight" activeCell="D1" sqref="D1"/>
      <selection pane="bottomLeft" activeCell="A9" sqref="A9"/>
      <selection pane="bottomRight" activeCell="M10" sqref="M10"/>
    </sheetView>
  </sheetViews>
  <sheetFormatPr defaultRowHeight="15.75"/>
  <cols>
    <col min="1" max="1" width="5.5703125" style="1" customWidth="1"/>
    <col min="2" max="2" width="24.5703125" style="1" customWidth="1"/>
    <col min="3" max="3" width="23" style="1" customWidth="1"/>
    <col min="4" max="9" width="14" style="1" customWidth="1"/>
    <col min="10" max="10" width="16.140625" style="1" customWidth="1"/>
    <col min="11" max="11" width="15.140625" style="1" customWidth="1"/>
    <col min="12" max="13" width="14" style="1" customWidth="1"/>
    <col min="14" max="14" width="17.85546875" style="1" bestFit="1" customWidth="1"/>
    <col min="15" max="16384" width="9.140625" style="1"/>
  </cols>
  <sheetData>
    <row r="1" spans="1:14" ht="15.75" customHeight="1">
      <c r="J1" s="18" t="s">
        <v>40</v>
      </c>
      <c r="K1" s="18"/>
      <c r="L1" s="18"/>
      <c r="M1" s="18"/>
    </row>
    <row r="2" spans="1:14" ht="11.25" customHeight="1">
      <c r="J2" s="18" t="s">
        <v>41</v>
      </c>
      <c r="K2" s="18"/>
      <c r="L2" s="18"/>
      <c r="M2" s="18"/>
    </row>
    <row r="3" spans="1:14" ht="9" customHeight="1">
      <c r="J3" s="18"/>
      <c r="K3" s="18"/>
      <c r="L3" s="18"/>
      <c r="M3" s="18"/>
    </row>
    <row r="4" spans="1:14">
      <c r="J4" s="18"/>
      <c r="K4" s="18"/>
      <c r="L4" s="18"/>
      <c r="M4" s="18"/>
    </row>
    <row r="5" spans="1:14">
      <c r="J5" s="9"/>
      <c r="K5" s="9"/>
      <c r="L5" s="9"/>
      <c r="M5" s="9"/>
    </row>
    <row r="6" spans="1:14">
      <c r="J6" s="18" t="s">
        <v>42</v>
      </c>
      <c r="K6" s="18"/>
      <c r="L6" s="18"/>
      <c r="M6" s="18"/>
    </row>
    <row r="7" spans="1:14">
      <c r="J7" s="18"/>
      <c r="K7" s="18"/>
      <c r="L7" s="18"/>
      <c r="M7" s="18"/>
    </row>
    <row r="8" spans="1:14">
      <c r="J8" s="18"/>
      <c r="K8" s="18"/>
      <c r="L8" s="18"/>
      <c r="M8" s="18"/>
    </row>
    <row r="9" spans="1:14">
      <c r="J9" s="18"/>
      <c r="K9" s="18"/>
      <c r="L9" s="18"/>
      <c r="M9" s="18"/>
    </row>
    <row r="10" spans="1:14">
      <c r="C10" s="18" t="s">
        <v>27</v>
      </c>
      <c r="D10" s="18"/>
      <c r="E10" s="18"/>
      <c r="F10" s="18"/>
      <c r="G10" s="18"/>
      <c r="H10" s="18"/>
    </row>
    <row r="11" spans="1:14">
      <c r="C11" s="1" t="s">
        <v>28</v>
      </c>
    </row>
    <row r="12" spans="1:14" ht="3.75" customHeight="1"/>
    <row r="13" spans="1:14" ht="15.75" customHeight="1">
      <c r="A13" s="20" t="s">
        <v>0</v>
      </c>
      <c r="B13" s="20" t="s">
        <v>1</v>
      </c>
      <c r="C13" s="20" t="s">
        <v>2</v>
      </c>
      <c r="D13" s="17" t="s">
        <v>3</v>
      </c>
      <c r="E13" s="17"/>
      <c r="F13" s="17"/>
      <c r="G13" s="17"/>
      <c r="H13" s="17"/>
      <c r="I13" s="17"/>
      <c r="J13" s="17"/>
      <c r="K13" s="17"/>
      <c r="L13" s="17"/>
      <c r="M13" s="17"/>
    </row>
    <row r="14" spans="1:14" ht="31.5" customHeight="1">
      <c r="A14" s="21"/>
      <c r="B14" s="22"/>
      <c r="C14" s="22"/>
      <c r="D14" s="5">
        <v>2012</v>
      </c>
      <c r="E14" s="5">
        <v>2013</v>
      </c>
      <c r="F14" s="5">
        <v>2014</v>
      </c>
      <c r="G14" s="5">
        <v>2015</v>
      </c>
      <c r="H14" s="5">
        <v>2016</v>
      </c>
      <c r="I14" s="5">
        <v>2017</v>
      </c>
      <c r="J14" s="5">
        <v>2018</v>
      </c>
      <c r="K14" s="5">
        <v>2019</v>
      </c>
      <c r="L14" s="5">
        <v>2020</v>
      </c>
      <c r="M14" s="5">
        <v>2021</v>
      </c>
    </row>
    <row r="15" spans="1:14" s="3" customFormat="1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  <c r="K15" s="4">
        <v>11</v>
      </c>
      <c r="L15" s="4">
        <v>12</v>
      </c>
      <c r="M15" s="4">
        <v>13</v>
      </c>
    </row>
    <row r="16" spans="1:14">
      <c r="A16" s="23"/>
      <c r="B16" s="16" t="s">
        <v>4</v>
      </c>
      <c r="C16" s="7" t="s">
        <v>5</v>
      </c>
      <c r="D16" s="7">
        <f>D19+D34+D47+D50+D53+D56+D59+D62</f>
        <v>82594</v>
      </c>
      <c r="E16" s="7">
        <f>E19+E34+E47+E50+E53+E56+E59+E62</f>
        <v>94558.1</v>
      </c>
      <c r="F16" s="7">
        <f t="shared" ref="F16:L16" si="0">F19+F34+F47+F50+F53+F56+F59+F62</f>
        <v>55563.593000000001</v>
      </c>
      <c r="G16" s="7">
        <f t="shared" si="0"/>
        <v>148628.478</v>
      </c>
      <c r="H16" s="7">
        <f t="shared" si="0"/>
        <v>171690.476</v>
      </c>
      <c r="I16" s="7">
        <f t="shared" si="0"/>
        <v>216743.09362000003</v>
      </c>
      <c r="J16" s="7">
        <f>J19+J34+J47+J50+J53+J56+J59+J62</f>
        <v>155271.33486000003</v>
      </c>
      <c r="K16" s="10">
        <f>K19+K34+K47+K50+K53+K56+K59+K62</f>
        <v>239518.55755</v>
      </c>
      <c r="L16" s="7">
        <f t="shared" si="0"/>
        <v>199329.68</v>
      </c>
      <c r="M16" s="7">
        <f>M19+M34+M47+M50+M53+M56+M59+M62</f>
        <v>198918.7</v>
      </c>
      <c r="N16" s="1">
        <f>SUM(D16:M16)</f>
        <v>1562816.01303</v>
      </c>
    </row>
    <row r="17" spans="1:14" ht="24.75" customHeight="1">
      <c r="A17" s="23"/>
      <c r="B17" s="16"/>
      <c r="C17" s="7" t="s">
        <v>6</v>
      </c>
      <c r="D17" s="7">
        <f>D20+D35+D48+D51+D54+D57+D60+D63</f>
        <v>61373</v>
      </c>
      <c r="E17" s="7">
        <f>E20+E35+E48+E51+E54+E57+E60+E63</f>
        <v>80275</v>
      </c>
      <c r="F17" s="7">
        <f>F20+F35+F48+F51+F54+F57+F60+F63</f>
        <v>48349.36</v>
      </c>
      <c r="G17" s="7">
        <f t="shared" ref="G17:L17" si="1">G20+G35+G48+G51+G54+G57+G60+G63</f>
        <v>91242.542000000001</v>
      </c>
      <c r="H17" s="7">
        <f>H20+H35+H48+H51+H54+H57+H60+H63</f>
        <v>160208.58100000001</v>
      </c>
      <c r="I17" s="7">
        <f t="shared" si="1"/>
        <v>139226.21000000002</v>
      </c>
      <c r="J17" s="7">
        <f>J20+J35+J48+J51+J54+J57+J60+J63</f>
        <v>148211.038</v>
      </c>
      <c r="K17" s="10">
        <f t="shared" si="1"/>
        <v>224543.73</v>
      </c>
      <c r="L17" s="7">
        <f t="shared" si="1"/>
        <v>198329.68</v>
      </c>
      <c r="M17" s="7">
        <f>M20+M35+M48+M51+M54+M57+M60+M63</f>
        <v>198329.68</v>
      </c>
      <c r="N17" s="1">
        <f>SUM(D17:M17)</f>
        <v>1350088.8209999998</v>
      </c>
    </row>
    <row r="18" spans="1:14" ht="44.25" customHeight="1">
      <c r="A18" s="23"/>
      <c r="B18" s="16"/>
      <c r="C18" s="7" t="s">
        <v>7</v>
      </c>
      <c r="D18" s="7">
        <f>D21+D36+D49+D52+D55+D58+D61+D64</f>
        <v>3394</v>
      </c>
      <c r="E18" s="7">
        <f t="shared" ref="E18:L18" si="2">E21+E36+E49+E52+E55+E58+E61+E64</f>
        <v>4000</v>
      </c>
      <c r="F18" s="7">
        <f t="shared" si="2"/>
        <v>1240</v>
      </c>
      <c r="G18" s="7">
        <f t="shared" si="2"/>
        <v>6038.2890000000007</v>
      </c>
      <c r="H18" s="7">
        <f>H21+H36+H49+H52+H55+H58+H61+H64</f>
        <v>6693.4000000000005</v>
      </c>
      <c r="I18" s="7">
        <f t="shared" si="2"/>
        <v>997.01499999999999</v>
      </c>
      <c r="J18" s="7">
        <f>J21</f>
        <v>2619.4876800000002</v>
      </c>
      <c r="K18" s="10">
        <f t="shared" si="2"/>
        <v>951.85754999999995</v>
      </c>
      <c r="L18" s="7">
        <f t="shared" si="2"/>
        <v>0</v>
      </c>
      <c r="M18" s="7">
        <f>M21+M36+M49+M52+M55+M58+M61+M64</f>
        <v>0</v>
      </c>
      <c r="N18" s="1">
        <f>SUM(D18:M18)</f>
        <v>25934.049230000004</v>
      </c>
    </row>
    <row r="19" spans="1:14">
      <c r="A19" s="16" t="s">
        <v>8</v>
      </c>
      <c r="B19" s="19" t="s">
        <v>9</v>
      </c>
      <c r="C19" s="7" t="s">
        <v>5</v>
      </c>
      <c r="D19" s="2">
        <f t="shared" ref="D19:M19" si="3">D22+D25+D28+D31</f>
        <v>73894</v>
      </c>
      <c r="E19" s="2">
        <f t="shared" si="3"/>
        <v>90558.1</v>
      </c>
      <c r="F19" s="2">
        <f t="shared" si="3"/>
        <v>55383.593000000001</v>
      </c>
      <c r="G19" s="2">
        <f t="shared" si="3"/>
        <v>38344.248</v>
      </c>
      <c r="H19" s="2">
        <f t="shared" si="3"/>
        <v>84238.085999999996</v>
      </c>
      <c r="I19" s="2">
        <f t="shared" si="3"/>
        <v>89879.71362000001</v>
      </c>
      <c r="J19" s="2">
        <f t="shared" si="3"/>
        <v>18179.297859999999</v>
      </c>
      <c r="K19" s="11">
        <f t="shared" si="3"/>
        <v>14826.23</v>
      </c>
      <c r="L19" s="2">
        <f t="shared" si="3"/>
        <v>800</v>
      </c>
      <c r="M19" s="2">
        <f t="shared" si="3"/>
        <v>389.02</v>
      </c>
      <c r="N19" s="1">
        <f>SUM(D19:M19)</f>
        <v>466492.28847999999</v>
      </c>
    </row>
    <row r="20" spans="1:14" ht="29.25" customHeight="1">
      <c r="A20" s="16"/>
      <c r="B20" s="19"/>
      <c r="C20" s="7" t="s">
        <v>6</v>
      </c>
      <c r="D20" s="7">
        <f>D23+D26+D29+D32</f>
        <v>61373</v>
      </c>
      <c r="E20" s="7">
        <f>E23+E26+E29+E32</f>
        <v>80275</v>
      </c>
      <c r="F20" s="7">
        <f t="shared" ref="F20:L20" si="4">F23+F26+F29+F32</f>
        <v>48349.36</v>
      </c>
      <c r="G20" s="7">
        <f t="shared" si="4"/>
        <v>31221.179</v>
      </c>
      <c r="H20" s="7">
        <f t="shared" si="4"/>
        <v>73635.971000000005</v>
      </c>
      <c r="I20" s="7">
        <f t="shared" si="4"/>
        <v>76562.960000000006</v>
      </c>
      <c r="J20" s="7">
        <f>J23+J26+J29+J32</f>
        <v>11262.008</v>
      </c>
      <c r="K20" s="10">
        <f t="shared" si="4"/>
        <v>8253.26</v>
      </c>
      <c r="L20" s="7">
        <f t="shared" si="4"/>
        <v>0</v>
      </c>
      <c r="M20" s="7">
        <f>M23+M26+M29+M32</f>
        <v>0</v>
      </c>
    </row>
    <row r="21" spans="1:14" ht="42.75" customHeight="1">
      <c r="A21" s="16"/>
      <c r="B21" s="19"/>
      <c r="C21" s="7" t="s">
        <v>7</v>
      </c>
      <c r="D21" s="7">
        <f>D24+D27+D30+D33</f>
        <v>3394</v>
      </c>
      <c r="E21" s="7">
        <f t="shared" ref="E21:L21" si="5">E24+E27+E30+E33</f>
        <v>2000</v>
      </c>
      <c r="F21" s="7">
        <f t="shared" si="5"/>
        <v>1110</v>
      </c>
      <c r="G21" s="7">
        <f t="shared" si="5"/>
        <v>1326.422</v>
      </c>
      <c r="H21" s="7">
        <f t="shared" si="5"/>
        <v>6123.52</v>
      </c>
      <c r="I21" s="7">
        <f t="shared" si="5"/>
        <v>997.01499999999999</v>
      </c>
      <c r="J21" s="7">
        <f>J24+J27+J30+J33</f>
        <v>2619.4876800000002</v>
      </c>
      <c r="K21" s="10">
        <f t="shared" si="5"/>
        <v>950</v>
      </c>
      <c r="L21" s="7">
        <f t="shared" si="5"/>
        <v>0</v>
      </c>
      <c r="M21" s="7">
        <f>M24+M27+M30+M33</f>
        <v>0</v>
      </c>
    </row>
    <row r="22" spans="1:14">
      <c r="A22" s="16" t="s">
        <v>10</v>
      </c>
      <c r="B22" s="16" t="s">
        <v>11</v>
      </c>
      <c r="C22" s="7" t="s">
        <v>5</v>
      </c>
      <c r="D22" s="7">
        <f>D23+D24</f>
        <v>0</v>
      </c>
      <c r="E22" s="7">
        <f>E23+E24</f>
        <v>0</v>
      </c>
      <c r="F22" s="7">
        <f>F23+F24</f>
        <v>0</v>
      </c>
      <c r="G22" s="7">
        <f>G23+G24</f>
        <v>0</v>
      </c>
      <c r="H22" s="7">
        <f>H23+H24+889.575</f>
        <v>889.57500000000005</v>
      </c>
      <c r="I22" s="7">
        <f>1270+I24+I23</f>
        <v>1270</v>
      </c>
      <c r="J22" s="7">
        <v>1588.2418600000001</v>
      </c>
      <c r="K22" s="12">
        <v>800</v>
      </c>
      <c r="L22" s="7">
        <v>0</v>
      </c>
      <c r="M22" s="7">
        <v>0</v>
      </c>
    </row>
    <row r="23" spans="1:14" ht="29.25" customHeight="1">
      <c r="A23" s="16"/>
      <c r="B23" s="16"/>
      <c r="C23" s="7" t="s">
        <v>6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f>780.96+400.5-0.26986</f>
        <v>1181.1901399999999</v>
      </c>
      <c r="K23" s="10">
        <v>0</v>
      </c>
      <c r="L23" s="7">
        <v>0</v>
      </c>
      <c r="M23" s="7">
        <v>0</v>
      </c>
    </row>
    <row r="24" spans="1:14" ht="42" customHeight="1">
      <c r="A24" s="16"/>
      <c r="B24" s="16"/>
      <c r="C24" s="7" t="s">
        <v>7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10">
        <v>0</v>
      </c>
      <c r="L24" s="7">
        <v>0</v>
      </c>
      <c r="M24" s="7">
        <v>0</v>
      </c>
    </row>
    <row r="25" spans="1:14">
      <c r="A25" s="16" t="s">
        <v>12</v>
      </c>
      <c r="B25" s="16" t="s">
        <v>13</v>
      </c>
      <c r="C25" s="7" t="s">
        <v>5</v>
      </c>
      <c r="D25" s="7">
        <f>8563+D26+D27</f>
        <v>68894</v>
      </c>
      <c r="E25" s="7">
        <f>8283.1+E26+E27</f>
        <v>90558.1</v>
      </c>
      <c r="F25" s="7">
        <f>4955.23+F27+F26</f>
        <v>50053.94</v>
      </c>
      <c r="G25" s="7">
        <f>5796.647+G27+G26</f>
        <v>38344.248</v>
      </c>
      <c r="H25" s="7">
        <f>3589.02+H27+H26</f>
        <v>82708.081000000006</v>
      </c>
      <c r="I25" s="7">
        <f>3016.465+5389.15362+2487.12+I27+I26</f>
        <v>88452.71362000001</v>
      </c>
      <c r="J25" s="7">
        <v>16591.056</v>
      </c>
      <c r="K25" s="10">
        <f>1622.97+K27+3200+K26</f>
        <v>14026.23</v>
      </c>
      <c r="L25" s="7">
        <v>800</v>
      </c>
      <c r="M25" s="7">
        <v>389.02</v>
      </c>
      <c r="N25" s="6" t="s">
        <v>38</v>
      </c>
    </row>
    <row r="26" spans="1:14" ht="31.5">
      <c r="A26" s="16"/>
      <c r="B26" s="16"/>
      <c r="C26" s="7" t="s">
        <v>6</v>
      </c>
      <c r="D26" s="7">
        <v>56937</v>
      </c>
      <c r="E26" s="7">
        <v>80275</v>
      </c>
      <c r="F26" s="7">
        <v>43988.71</v>
      </c>
      <c r="G26" s="7">
        <v>31221.179</v>
      </c>
      <c r="H26" s="7">
        <v>73635.971000000005</v>
      </c>
      <c r="I26" s="7">
        <f>40800+13710.04+11646+10406.92</f>
        <v>76562.960000000006</v>
      </c>
      <c r="J26" s="7">
        <f>295.72+4458.08+1043.94+412.3+1029.519+881.28+512.89814+1447.08072</f>
        <v>10080.817859999999</v>
      </c>
      <c r="K26" s="10">
        <v>8253.26</v>
      </c>
      <c r="L26" s="7">
        <v>0</v>
      </c>
      <c r="M26" s="7">
        <v>0</v>
      </c>
    </row>
    <row r="27" spans="1:14" ht="47.25">
      <c r="A27" s="16"/>
      <c r="B27" s="16"/>
      <c r="C27" s="7" t="s">
        <v>7</v>
      </c>
      <c r="D27" s="7">
        <v>3394</v>
      </c>
      <c r="E27" s="7">
        <v>2000</v>
      </c>
      <c r="F27" s="7">
        <v>1110</v>
      </c>
      <c r="G27" s="7">
        <v>1326.422</v>
      </c>
      <c r="H27" s="7">
        <v>5483.09</v>
      </c>
      <c r="I27" s="7">
        <v>997.01499999999999</v>
      </c>
      <c r="J27" s="7">
        <f>2413.954+204.15868+1.375</f>
        <v>2619.4876800000002</v>
      </c>
      <c r="K27" s="10">
        <v>950</v>
      </c>
      <c r="L27" s="7">
        <v>0</v>
      </c>
      <c r="M27" s="7">
        <v>0</v>
      </c>
    </row>
    <row r="28" spans="1:14">
      <c r="A28" s="16" t="s">
        <v>14</v>
      </c>
      <c r="B28" s="16" t="s">
        <v>15</v>
      </c>
      <c r="C28" s="7" t="s">
        <v>5</v>
      </c>
      <c r="D28" s="7">
        <f>D29+D30</f>
        <v>0</v>
      </c>
      <c r="E28" s="7">
        <f t="shared" ref="E28:K28" si="6">E29+E30</f>
        <v>0</v>
      </c>
      <c r="F28" s="7">
        <f t="shared" si="6"/>
        <v>0</v>
      </c>
      <c r="G28" s="7">
        <f t="shared" si="6"/>
        <v>0</v>
      </c>
      <c r="H28" s="7">
        <f t="shared" si="6"/>
        <v>237.56</v>
      </c>
      <c r="I28" s="7">
        <f t="shared" si="6"/>
        <v>0</v>
      </c>
      <c r="J28" s="7">
        <f t="shared" si="6"/>
        <v>0</v>
      </c>
      <c r="K28" s="10">
        <f t="shared" si="6"/>
        <v>0</v>
      </c>
      <c r="L28" s="7">
        <f>L29+L30</f>
        <v>0</v>
      </c>
      <c r="M28" s="7">
        <f>M29+M30</f>
        <v>0</v>
      </c>
    </row>
    <row r="29" spans="1:14" ht="31.5">
      <c r="A29" s="16"/>
      <c r="B29" s="16"/>
      <c r="C29" s="7" t="s">
        <v>6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10">
        <v>0</v>
      </c>
      <c r="L29" s="7">
        <v>0</v>
      </c>
      <c r="M29" s="7">
        <v>0</v>
      </c>
    </row>
    <row r="30" spans="1:14" ht="47.25">
      <c r="A30" s="16"/>
      <c r="B30" s="16"/>
      <c r="C30" s="7" t="s">
        <v>7</v>
      </c>
      <c r="D30" s="7">
        <v>0</v>
      </c>
      <c r="E30" s="7">
        <v>0</v>
      </c>
      <c r="F30" s="7">
        <v>0</v>
      </c>
      <c r="G30" s="7">
        <v>0</v>
      </c>
      <c r="H30" s="7">
        <v>237.56</v>
      </c>
      <c r="I30" s="7">
        <v>0</v>
      </c>
      <c r="J30" s="7">
        <v>0</v>
      </c>
      <c r="K30" s="10">
        <v>0</v>
      </c>
      <c r="L30" s="7">
        <v>0</v>
      </c>
      <c r="M30" s="7">
        <v>0</v>
      </c>
    </row>
    <row r="31" spans="1:14">
      <c r="A31" s="16" t="s">
        <v>16</v>
      </c>
      <c r="B31" s="16" t="s">
        <v>17</v>
      </c>
      <c r="C31" s="7" t="s">
        <v>5</v>
      </c>
      <c r="D31" s="7">
        <f>D32+D33+564</f>
        <v>5000</v>
      </c>
      <c r="E31" s="7">
        <f t="shared" ref="E31:L31" si="7">E32+E33</f>
        <v>0</v>
      </c>
      <c r="F31" s="7">
        <f>F32+F33+969.003</f>
        <v>5329.6529999999993</v>
      </c>
      <c r="G31" s="7">
        <f t="shared" si="7"/>
        <v>0</v>
      </c>
      <c r="H31" s="7">
        <f t="shared" si="7"/>
        <v>402.87</v>
      </c>
      <c r="I31" s="7">
        <v>157</v>
      </c>
      <c r="J31" s="7">
        <f t="shared" si="7"/>
        <v>0</v>
      </c>
      <c r="K31" s="10">
        <v>0</v>
      </c>
      <c r="L31" s="7">
        <f t="shared" si="7"/>
        <v>0</v>
      </c>
      <c r="M31" s="7">
        <f>M32+M33</f>
        <v>0</v>
      </c>
    </row>
    <row r="32" spans="1:14" ht="29.25" customHeight="1">
      <c r="A32" s="16"/>
      <c r="B32" s="16"/>
      <c r="C32" s="7" t="s">
        <v>6</v>
      </c>
      <c r="D32" s="7">
        <v>4436</v>
      </c>
      <c r="E32" s="7">
        <v>0</v>
      </c>
      <c r="F32" s="7">
        <v>4360.6499999999996</v>
      </c>
      <c r="G32" s="7">
        <v>0</v>
      </c>
      <c r="H32" s="7">
        <v>0</v>
      </c>
      <c r="I32" s="7">
        <v>0</v>
      </c>
      <c r="J32" s="7">
        <v>0</v>
      </c>
      <c r="K32" s="10">
        <v>0</v>
      </c>
      <c r="L32" s="7">
        <v>0</v>
      </c>
      <c r="M32" s="7">
        <v>0</v>
      </c>
    </row>
    <row r="33" spans="1:13" ht="43.5" customHeight="1">
      <c r="A33" s="16"/>
      <c r="B33" s="16"/>
      <c r="C33" s="7" t="s">
        <v>7</v>
      </c>
      <c r="D33" s="7">
        <v>0</v>
      </c>
      <c r="E33" s="7">
        <v>0</v>
      </c>
      <c r="F33" s="7">
        <v>0</v>
      </c>
      <c r="G33" s="7">
        <v>0</v>
      </c>
      <c r="H33" s="7">
        <v>402.87</v>
      </c>
      <c r="I33" s="7">
        <v>0</v>
      </c>
      <c r="J33" s="7">
        <v>0</v>
      </c>
      <c r="K33" s="10">
        <v>0</v>
      </c>
      <c r="L33" s="7">
        <v>0</v>
      </c>
      <c r="M33" s="7">
        <v>0</v>
      </c>
    </row>
    <row r="34" spans="1:13">
      <c r="A34" s="16" t="s">
        <v>19</v>
      </c>
      <c r="B34" s="16" t="s">
        <v>18</v>
      </c>
      <c r="C34" s="7" t="s">
        <v>5</v>
      </c>
      <c r="D34" s="2">
        <f>D37+D40+D43</f>
        <v>8700</v>
      </c>
      <c r="E34" s="2">
        <f>E35+E36+2000</f>
        <v>4000</v>
      </c>
      <c r="F34" s="2">
        <f t="shared" ref="F34:M34" si="8">F37+F40+F43</f>
        <v>180</v>
      </c>
      <c r="G34" s="2">
        <f t="shared" si="8"/>
        <v>4711.8670000000002</v>
      </c>
      <c r="H34" s="2">
        <f t="shared" si="8"/>
        <v>569.88</v>
      </c>
      <c r="I34" s="2">
        <f t="shared" si="8"/>
        <v>0</v>
      </c>
      <c r="J34" s="2">
        <f t="shared" si="8"/>
        <v>0</v>
      </c>
      <c r="K34" s="13">
        <f t="shared" si="8"/>
        <v>0</v>
      </c>
      <c r="L34" s="2">
        <f t="shared" si="8"/>
        <v>0</v>
      </c>
      <c r="M34" s="2">
        <f t="shared" si="8"/>
        <v>0</v>
      </c>
    </row>
    <row r="35" spans="1:13" ht="31.5">
      <c r="A35" s="16"/>
      <c r="B35" s="16"/>
      <c r="C35" s="7" t="s">
        <v>6</v>
      </c>
      <c r="D35" s="7">
        <f>D38+D41+D44</f>
        <v>0</v>
      </c>
      <c r="E35" s="7">
        <f t="shared" ref="E35:L35" si="9">E38+E41+E44</f>
        <v>0</v>
      </c>
      <c r="F35" s="7">
        <f t="shared" si="9"/>
        <v>0</v>
      </c>
      <c r="G35" s="7">
        <f t="shared" si="9"/>
        <v>0</v>
      </c>
      <c r="H35" s="7">
        <f t="shared" si="9"/>
        <v>0</v>
      </c>
      <c r="I35" s="7">
        <f t="shared" si="9"/>
        <v>0</v>
      </c>
      <c r="J35" s="7">
        <f t="shared" si="9"/>
        <v>0</v>
      </c>
      <c r="K35" s="10">
        <f t="shared" si="9"/>
        <v>0</v>
      </c>
      <c r="L35" s="7">
        <f t="shared" si="9"/>
        <v>0</v>
      </c>
      <c r="M35" s="7">
        <f>M38+M41+M44</f>
        <v>0</v>
      </c>
    </row>
    <row r="36" spans="1:13" ht="47.25">
      <c r="A36" s="16"/>
      <c r="B36" s="16"/>
      <c r="C36" s="7" t="s">
        <v>7</v>
      </c>
      <c r="D36" s="7">
        <f>D39+D42+D45</f>
        <v>0</v>
      </c>
      <c r="E36" s="7">
        <f t="shared" ref="E36:L36" si="10">E39+E42+E45</f>
        <v>2000</v>
      </c>
      <c r="F36" s="7">
        <f>F39+F42+F45</f>
        <v>130</v>
      </c>
      <c r="G36" s="7">
        <f t="shared" si="10"/>
        <v>4711.8670000000002</v>
      </c>
      <c r="H36" s="7">
        <f t="shared" si="10"/>
        <v>569.88</v>
      </c>
      <c r="I36" s="7">
        <f t="shared" si="10"/>
        <v>0</v>
      </c>
      <c r="J36" s="7">
        <f t="shared" si="10"/>
        <v>0</v>
      </c>
      <c r="K36" s="10">
        <f t="shared" si="10"/>
        <v>0</v>
      </c>
      <c r="L36" s="7">
        <f t="shared" si="10"/>
        <v>0</v>
      </c>
      <c r="M36" s="7">
        <f>M39+M42+M45</f>
        <v>0</v>
      </c>
    </row>
    <row r="37" spans="1:13">
      <c r="A37" s="16" t="s">
        <v>20</v>
      </c>
      <c r="B37" s="16" t="s">
        <v>13</v>
      </c>
      <c r="C37" s="7" t="s">
        <v>5</v>
      </c>
      <c r="D37" s="7">
        <f>D38+D39+6200</f>
        <v>6200</v>
      </c>
      <c r="E37" s="7">
        <f t="shared" ref="E37:K37" si="11">E38+E39</f>
        <v>2000</v>
      </c>
      <c r="F37" s="7">
        <f t="shared" si="11"/>
        <v>0</v>
      </c>
      <c r="G37" s="7">
        <f t="shared" si="11"/>
        <v>4313.1040000000003</v>
      </c>
      <c r="H37" s="7">
        <f t="shared" si="11"/>
        <v>0</v>
      </c>
      <c r="I37" s="7">
        <f t="shared" si="11"/>
        <v>0</v>
      </c>
      <c r="J37" s="7">
        <f t="shared" si="11"/>
        <v>0</v>
      </c>
      <c r="K37" s="10">
        <f t="shared" si="11"/>
        <v>0</v>
      </c>
      <c r="L37" s="7">
        <f>L38+L39</f>
        <v>0</v>
      </c>
      <c r="M37" s="7">
        <f>M38+M39</f>
        <v>0</v>
      </c>
    </row>
    <row r="38" spans="1:13" ht="30" customHeight="1">
      <c r="A38" s="16"/>
      <c r="B38" s="16"/>
      <c r="C38" s="7" t="s">
        <v>6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10">
        <v>0</v>
      </c>
      <c r="L38" s="7">
        <v>0</v>
      </c>
      <c r="M38" s="7">
        <v>0</v>
      </c>
    </row>
    <row r="39" spans="1:13" ht="41.25" customHeight="1">
      <c r="A39" s="16"/>
      <c r="B39" s="16"/>
      <c r="C39" s="7" t="s">
        <v>7</v>
      </c>
      <c r="D39" s="7">
        <v>0</v>
      </c>
      <c r="E39" s="7">
        <v>2000</v>
      </c>
      <c r="F39" s="7">
        <v>0</v>
      </c>
      <c r="G39" s="7">
        <v>4313.1040000000003</v>
      </c>
      <c r="H39" s="7">
        <v>0</v>
      </c>
      <c r="I39" s="7">
        <v>0</v>
      </c>
      <c r="J39" s="7">
        <v>0</v>
      </c>
      <c r="K39" s="10">
        <v>0</v>
      </c>
      <c r="L39" s="7">
        <v>0</v>
      </c>
      <c r="M39" s="7">
        <v>0</v>
      </c>
    </row>
    <row r="40" spans="1:13">
      <c r="A40" s="16" t="s">
        <v>21</v>
      </c>
      <c r="B40" s="16" t="s">
        <v>17</v>
      </c>
      <c r="C40" s="7" t="s">
        <v>5</v>
      </c>
      <c r="D40" s="7">
        <f>D41+D42+2500</f>
        <v>2500</v>
      </c>
      <c r="E40" s="7">
        <f t="shared" ref="E40:J40" si="12">E41+E42</f>
        <v>0</v>
      </c>
      <c r="F40" s="7">
        <f>F41+F42+50</f>
        <v>180</v>
      </c>
      <c r="G40" s="7">
        <f t="shared" si="12"/>
        <v>199.38200000000001</v>
      </c>
      <c r="H40" s="7">
        <f t="shared" si="12"/>
        <v>569.88</v>
      </c>
      <c r="I40" s="7">
        <f t="shared" si="12"/>
        <v>0</v>
      </c>
      <c r="J40" s="7">
        <f t="shared" si="12"/>
        <v>0</v>
      </c>
      <c r="K40" s="14">
        <v>0</v>
      </c>
      <c r="L40" s="7">
        <f>L41+L42</f>
        <v>0</v>
      </c>
      <c r="M40" s="7">
        <f>M41+M42</f>
        <v>0</v>
      </c>
    </row>
    <row r="41" spans="1:13" ht="31.5">
      <c r="A41" s="16"/>
      <c r="B41" s="16"/>
      <c r="C41" s="7" t="s">
        <v>6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10">
        <v>0</v>
      </c>
      <c r="L41" s="7">
        <v>0</v>
      </c>
      <c r="M41" s="7">
        <v>0</v>
      </c>
    </row>
    <row r="42" spans="1:13" ht="43.5" customHeight="1">
      <c r="A42" s="16"/>
      <c r="B42" s="16"/>
      <c r="C42" s="7" t="s">
        <v>7</v>
      </c>
      <c r="D42" s="7">
        <v>0</v>
      </c>
      <c r="E42" s="7">
        <v>0</v>
      </c>
      <c r="F42" s="7">
        <v>130</v>
      </c>
      <c r="G42" s="7">
        <v>199.38200000000001</v>
      </c>
      <c r="H42" s="7">
        <v>569.88</v>
      </c>
      <c r="I42" s="7">
        <v>0</v>
      </c>
      <c r="J42" s="7">
        <v>0</v>
      </c>
      <c r="K42" s="10">
        <v>0</v>
      </c>
      <c r="L42" s="7">
        <v>0</v>
      </c>
      <c r="M42" s="7">
        <v>0</v>
      </c>
    </row>
    <row r="43" spans="1:13">
      <c r="A43" s="16" t="s">
        <v>22</v>
      </c>
      <c r="B43" s="16" t="s">
        <v>15</v>
      </c>
      <c r="C43" s="7" t="s">
        <v>5</v>
      </c>
      <c r="D43" s="7">
        <f t="shared" ref="D43:L43" si="13">D44+D45</f>
        <v>0</v>
      </c>
      <c r="E43" s="7">
        <f t="shared" si="13"/>
        <v>0</v>
      </c>
      <c r="F43" s="7">
        <f t="shared" si="13"/>
        <v>0</v>
      </c>
      <c r="G43" s="7">
        <f t="shared" si="13"/>
        <v>199.381</v>
      </c>
      <c r="H43" s="7">
        <f t="shared" si="13"/>
        <v>0</v>
      </c>
      <c r="I43" s="7">
        <f t="shared" si="13"/>
        <v>0</v>
      </c>
      <c r="J43" s="7">
        <f t="shared" si="13"/>
        <v>0</v>
      </c>
      <c r="K43" s="10">
        <f t="shared" si="13"/>
        <v>0</v>
      </c>
      <c r="L43" s="7">
        <f t="shared" si="13"/>
        <v>0</v>
      </c>
      <c r="M43" s="7">
        <f>M44+M45</f>
        <v>0</v>
      </c>
    </row>
    <row r="44" spans="1:13" ht="31.5">
      <c r="A44" s="16"/>
      <c r="B44" s="16"/>
      <c r="C44" s="7" t="s">
        <v>6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10">
        <v>0</v>
      </c>
      <c r="L44" s="7">
        <v>0</v>
      </c>
      <c r="M44" s="7">
        <v>0</v>
      </c>
    </row>
    <row r="45" spans="1:13" ht="42.75" customHeight="1">
      <c r="A45" s="16"/>
      <c r="B45" s="16"/>
      <c r="C45" s="7" t="s">
        <v>7</v>
      </c>
      <c r="D45" s="7">
        <v>0</v>
      </c>
      <c r="E45" s="7">
        <v>0</v>
      </c>
      <c r="F45" s="7">
        <v>0</v>
      </c>
      <c r="G45" s="7">
        <v>199.381</v>
      </c>
      <c r="H45" s="7">
        <v>0</v>
      </c>
      <c r="I45" s="7">
        <v>0</v>
      </c>
      <c r="J45" s="7">
        <v>0</v>
      </c>
      <c r="K45" s="10">
        <v>0</v>
      </c>
      <c r="L45" s="7">
        <v>0</v>
      </c>
      <c r="M45" s="7">
        <v>0</v>
      </c>
    </row>
    <row r="46" spans="1:13">
      <c r="A46" s="30" t="s">
        <v>35</v>
      </c>
      <c r="B46" s="31"/>
      <c r="C46" s="32"/>
      <c r="D46" s="7"/>
      <c r="E46" s="7"/>
      <c r="F46" s="7"/>
      <c r="G46" s="7"/>
      <c r="H46" s="7"/>
      <c r="I46" s="7"/>
      <c r="J46" s="7"/>
      <c r="K46" s="10"/>
      <c r="L46" s="7"/>
      <c r="M46" s="7"/>
    </row>
    <row r="47" spans="1:13">
      <c r="A47" s="16" t="s">
        <v>29</v>
      </c>
      <c r="B47" s="33" t="s">
        <v>23</v>
      </c>
      <c r="C47" s="7" t="s">
        <v>5</v>
      </c>
      <c r="D47" s="2">
        <f t="shared" ref="D47:M47" si="14">D48+D49</f>
        <v>0</v>
      </c>
      <c r="E47" s="2">
        <f t="shared" si="14"/>
        <v>0</v>
      </c>
      <c r="F47" s="2">
        <f t="shared" si="14"/>
        <v>0</v>
      </c>
      <c r="G47" s="2">
        <f t="shared" si="14"/>
        <v>1614.09</v>
      </c>
      <c r="H47" s="2">
        <f t="shared" si="14"/>
        <v>2690.43</v>
      </c>
      <c r="I47" s="2">
        <f t="shared" si="14"/>
        <v>3100.77</v>
      </c>
      <c r="J47" s="2">
        <f t="shared" si="14"/>
        <v>3518.07</v>
      </c>
      <c r="K47" s="11">
        <f t="shared" si="14"/>
        <v>3767.08</v>
      </c>
      <c r="L47" s="2">
        <f t="shared" si="14"/>
        <v>3767.08</v>
      </c>
      <c r="M47" s="2">
        <f t="shared" si="14"/>
        <v>3767.08</v>
      </c>
    </row>
    <row r="48" spans="1:13" ht="31.5">
      <c r="A48" s="16"/>
      <c r="B48" s="34"/>
      <c r="C48" s="7" t="s">
        <v>6</v>
      </c>
      <c r="D48" s="7">
        <v>0</v>
      </c>
      <c r="E48" s="7">
        <v>0</v>
      </c>
      <c r="F48" s="7">
        <v>0</v>
      </c>
      <c r="G48" s="7">
        <v>1614.09</v>
      </c>
      <c r="H48" s="7">
        <v>2690.43</v>
      </c>
      <c r="I48" s="7">
        <v>3100.77</v>
      </c>
      <c r="J48" s="7">
        <v>3518.07</v>
      </c>
      <c r="K48" s="12">
        <v>3767.08</v>
      </c>
      <c r="L48" s="7">
        <v>3767.08</v>
      </c>
      <c r="M48" s="7">
        <v>3767.08</v>
      </c>
    </row>
    <row r="49" spans="1:14" ht="73.5" customHeight="1">
      <c r="A49" s="16"/>
      <c r="B49" s="35"/>
      <c r="C49" s="7" t="s">
        <v>7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10">
        <v>0</v>
      </c>
      <c r="L49" s="7">
        <v>0</v>
      </c>
      <c r="M49" s="7">
        <v>0</v>
      </c>
    </row>
    <row r="50" spans="1:14">
      <c r="A50" s="16" t="s">
        <v>30</v>
      </c>
      <c r="B50" s="33" t="s">
        <v>24</v>
      </c>
      <c r="C50" s="7" t="s">
        <v>5</v>
      </c>
      <c r="D50" s="2">
        <f t="shared" ref="D50:M50" si="15">D51+D52</f>
        <v>0</v>
      </c>
      <c r="E50" s="2">
        <f t="shared" si="15"/>
        <v>0</v>
      </c>
      <c r="F50" s="2">
        <f t="shared" si="15"/>
        <v>0</v>
      </c>
      <c r="G50" s="2">
        <f t="shared" si="15"/>
        <v>27089.14</v>
      </c>
      <c r="H50" s="2">
        <f t="shared" si="15"/>
        <v>63188.71</v>
      </c>
      <c r="I50" s="2">
        <f t="shared" si="15"/>
        <v>47759.03</v>
      </c>
      <c r="J50" s="2">
        <f t="shared" si="15"/>
        <v>121271.46</v>
      </c>
      <c r="K50" s="11">
        <f t="shared" si="15"/>
        <v>189322.6</v>
      </c>
      <c r="L50" s="2">
        <f t="shared" si="15"/>
        <v>189322.6</v>
      </c>
      <c r="M50" s="2">
        <f t="shared" si="15"/>
        <v>189322.6</v>
      </c>
    </row>
    <row r="51" spans="1:14" ht="31.5">
      <c r="A51" s="16"/>
      <c r="B51" s="34"/>
      <c r="C51" s="7" t="s">
        <v>6</v>
      </c>
      <c r="D51" s="7">
        <v>0</v>
      </c>
      <c r="E51" s="7">
        <v>0</v>
      </c>
      <c r="F51" s="7">
        <v>0</v>
      </c>
      <c r="G51" s="7">
        <v>27089.14</v>
      </c>
      <c r="H51" s="7">
        <v>63188.71</v>
      </c>
      <c r="I51" s="7">
        <v>47759.03</v>
      </c>
      <c r="J51" s="7">
        <v>121271.46</v>
      </c>
      <c r="K51" s="12">
        <v>189322.6</v>
      </c>
      <c r="L51" s="7">
        <v>189322.6</v>
      </c>
      <c r="M51" s="7">
        <v>189322.6</v>
      </c>
    </row>
    <row r="52" spans="1:14" ht="47.25">
      <c r="A52" s="16"/>
      <c r="B52" s="35"/>
      <c r="C52" s="7" t="s">
        <v>7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10">
        <v>0</v>
      </c>
      <c r="L52" s="7">
        <v>0</v>
      </c>
      <c r="M52" s="7">
        <v>0</v>
      </c>
    </row>
    <row r="53" spans="1:14">
      <c r="A53" s="24" t="s">
        <v>31</v>
      </c>
      <c r="B53" s="33" t="s">
        <v>25</v>
      </c>
      <c r="C53" s="7" t="s">
        <v>5</v>
      </c>
      <c r="D53" s="2">
        <f t="shared" ref="D53:I53" si="16">D54+D55</f>
        <v>0</v>
      </c>
      <c r="E53" s="2">
        <f t="shared" si="16"/>
        <v>0</v>
      </c>
      <c r="F53" s="2">
        <f t="shared" si="16"/>
        <v>0</v>
      </c>
      <c r="G53" s="2">
        <f t="shared" si="16"/>
        <v>31318.133000000002</v>
      </c>
      <c r="H53" s="2">
        <f t="shared" si="16"/>
        <v>20693.47</v>
      </c>
      <c r="I53" s="2">
        <f t="shared" si="16"/>
        <v>11803.45</v>
      </c>
      <c r="J53" s="2">
        <f>J54+J55</f>
        <v>12159.5</v>
      </c>
      <c r="K53" s="11">
        <f>K54+K55</f>
        <v>9700.89</v>
      </c>
      <c r="L53" s="2">
        <f>L54+L55</f>
        <v>5240</v>
      </c>
      <c r="M53" s="2">
        <f>M54+M55</f>
        <v>5240</v>
      </c>
    </row>
    <row r="54" spans="1:14" ht="31.5">
      <c r="A54" s="25"/>
      <c r="B54" s="34"/>
      <c r="C54" s="7" t="s">
        <v>6</v>
      </c>
      <c r="D54" s="7">
        <v>0</v>
      </c>
      <c r="E54" s="7">
        <v>0</v>
      </c>
      <c r="F54" s="7">
        <v>0</v>
      </c>
      <c r="G54" s="7">
        <v>31318.133000000002</v>
      </c>
      <c r="H54" s="7">
        <v>20693.47</v>
      </c>
      <c r="I54" s="7">
        <v>11803.45</v>
      </c>
      <c r="J54" s="7">
        <v>12159.5</v>
      </c>
      <c r="K54" s="12">
        <v>9700.89</v>
      </c>
      <c r="L54" s="7">
        <v>5240</v>
      </c>
      <c r="M54" s="7">
        <v>5240</v>
      </c>
    </row>
    <row r="55" spans="1:14" ht="47.25">
      <c r="A55" s="26"/>
      <c r="B55" s="35"/>
      <c r="C55" s="7" t="s">
        <v>7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10">
        <v>0</v>
      </c>
      <c r="L55" s="7">
        <v>0</v>
      </c>
      <c r="M55" s="7">
        <v>0</v>
      </c>
    </row>
    <row r="56" spans="1:14" ht="23.25" customHeight="1">
      <c r="A56" s="16" t="s">
        <v>32</v>
      </c>
      <c r="B56" s="33" t="s">
        <v>37</v>
      </c>
      <c r="C56" s="7" t="s">
        <v>5</v>
      </c>
      <c r="D56" s="2">
        <f>D57+D58</f>
        <v>0</v>
      </c>
      <c r="E56" s="2">
        <f>E57+E58</f>
        <v>0</v>
      </c>
      <c r="F56" s="2">
        <f>F57+F58</f>
        <v>0</v>
      </c>
      <c r="G56" s="2">
        <f>210</f>
        <v>210</v>
      </c>
      <c r="H56" s="2">
        <f>309.9</f>
        <v>309.89999999999998</v>
      </c>
      <c r="I56" s="2">
        <f>I57+I58</f>
        <v>0</v>
      </c>
      <c r="J56" s="2">
        <f>J57+J58</f>
        <v>0</v>
      </c>
      <c r="K56" s="11">
        <v>8000</v>
      </c>
      <c r="L56" s="2">
        <v>0</v>
      </c>
      <c r="M56" s="2">
        <v>0</v>
      </c>
    </row>
    <row r="57" spans="1:14" ht="31.5">
      <c r="A57" s="16"/>
      <c r="B57" s="34"/>
      <c r="C57" s="7" t="s">
        <v>6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10">
        <v>0</v>
      </c>
      <c r="L57" s="7">
        <v>0</v>
      </c>
      <c r="M57" s="7">
        <v>0</v>
      </c>
    </row>
    <row r="58" spans="1:14" ht="52.5" customHeight="1">
      <c r="A58" s="16"/>
      <c r="B58" s="35"/>
      <c r="C58" s="7" t="s">
        <v>7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10">
        <v>0</v>
      </c>
      <c r="L58" s="7">
        <v>0</v>
      </c>
      <c r="M58" s="7">
        <v>0</v>
      </c>
    </row>
    <row r="59" spans="1:14">
      <c r="A59" s="16" t="s">
        <v>33</v>
      </c>
      <c r="B59" s="27" t="s">
        <v>36</v>
      </c>
      <c r="C59" s="7" t="s">
        <v>5</v>
      </c>
      <c r="D59" s="2">
        <f>D60+D61</f>
        <v>0</v>
      </c>
      <c r="E59" s="2">
        <f>E60+E61</f>
        <v>0</v>
      </c>
      <c r="F59" s="2">
        <f>F60+F61</f>
        <v>0</v>
      </c>
      <c r="G59" s="2">
        <f>45341</f>
        <v>45341</v>
      </c>
      <c r="H59" s="2">
        <f>H60+H61</f>
        <v>0</v>
      </c>
      <c r="I59" s="2">
        <f>64100.13</f>
        <v>64100.13</v>
      </c>
      <c r="J59" s="2">
        <v>0</v>
      </c>
      <c r="K59" s="11">
        <f>K60+K61+200</f>
        <v>13701.75755</v>
      </c>
      <c r="L59" s="2">
        <v>0</v>
      </c>
      <c r="M59" s="2">
        <v>0</v>
      </c>
      <c r="N59" s="1" t="s">
        <v>39</v>
      </c>
    </row>
    <row r="60" spans="1:14" ht="31.5">
      <c r="A60" s="16"/>
      <c r="B60" s="28"/>
      <c r="C60" s="7" t="s">
        <v>6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10">
        <f>1855.69925+11644.20075</f>
        <v>13499.9</v>
      </c>
      <c r="L60" s="7">
        <v>0</v>
      </c>
      <c r="M60" s="7">
        <v>0</v>
      </c>
    </row>
    <row r="61" spans="1:14" ht="72.75" customHeight="1">
      <c r="A61" s="16"/>
      <c r="B61" s="29"/>
      <c r="C61" s="7" t="s">
        <v>7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10">
        <v>1.85755</v>
      </c>
      <c r="L61" s="7">
        <v>0</v>
      </c>
      <c r="M61" s="7">
        <v>0</v>
      </c>
    </row>
    <row r="62" spans="1:14">
      <c r="A62" s="16" t="s">
        <v>34</v>
      </c>
      <c r="B62" s="27" t="s">
        <v>26</v>
      </c>
      <c r="C62" s="7" t="s">
        <v>5</v>
      </c>
      <c r="D62" s="2">
        <f>D63+D64</f>
        <v>0</v>
      </c>
      <c r="E62" s="2">
        <f>E63+E64</f>
        <v>0</v>
      </c>
      <c r="F62" s="2">
        <f>F63+F64</f>
        <v>0</v>
      </c>
      <c r="G62" s="2">
        <v>0</v>
      </c>
      <c r="H62" s="2">
        <v>0</v>
      </c>
      <c r="I62" s="2">
        <v>100</v>
      </c>
      <c r="J62" s="2">
        <f>J64</f>
        <v>143.00700000000001</v>
      </c>
      <c r="K62" s="11">
        <v>200</v>
      </c>
      <c r="L62" s="2">
        <v>200</v>
      </c>
      <c r="M62" s="2">
        <v>200</v>
      </c>
    </row>
    <row r="63" spans="1:14" ht="31.5">
      <c r="A63" s="16"/>
      <c r="B63" s="28"/>
      <c r="C63" s="7" t="s">
        <v>6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10">
        <v>0</v>
      </c>
      <c r="L63" s="7">
        <v>0</v>
      </c>
      <c r="M63" s="7">
        <v>0</v>
      </c>
    </row>
    <row r="64" spans="1:14" ht="48" customHeight="1">
      <c r="A64" s="16"/>
      <c r="B64" s="29"/>
      <c r="C64" s="7" t="s">
        <v>7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143.00700000000001</v>
      </c>
      <c r="K64" s="10">
        <v>0</v>
      </c>
      <c r="L64" s="7">
        <v>0</v>
      </c>
      <c r="M64" s="7">
        <v>0</v>
      </c>
    </row>
    <row r="65" spans="1:13" ht="8.2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15" t="s">
        <v>43</v>
      </c>
    </row>
    <row r="66" spans="1:1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</sheetData>
  <mergeCells count="41">
    <mergeCell ref="B37:B39"/>
    <mergeCell ref="A37:A39"/>
    <mergeCell ref="B40:B42"/>
    <mergeCell ref="A28:A30"/>
    <mergeCell ref="B28:B30"/>
    <mergeCell ref="B31:B33"/>
    <mergeCell ref="A31:A33"/>
    <mergeCell ref="B34:B36"/>
    <mergeCell ref="A34:A36"/>
    <mergeCell ref="B62:B64"/>
    <mergeCell ref="A62:A64"/>
    <mergeCell ref="B47:B49"/>
    <mergeCell ref="A47:A49"/>
    <mergeCell ref="B50:B52"/>
    <mergeCell ref="A50:A52"/>
    <mergeCell ref="B53:B55"/>
    <mergeCell ref="A56:A58"/>
    <mergeCell ref="A53:A55"/>
    <mergeCell ref="B59:B61"/>
    <mergeCell ref="A59:A61"/>
    <mergeCell ref="A46:C46"/>
    <mergeCell ref="B56:B58"/>
    <mergeCell ref="A40:A42"/>
    <mergeCell ref="B43:B45"/>
    <mergeCell ref="A43:A45"/>
    <mergeCell ref="J1:M1"/>
    <mergeCell ref="J2:M4"/>
    <mergeCell ref="J6:M9"/>
    <mergeCell ref="A25:A27"/>
    <mergeCell ref="A13:A14"/>
    <mergeCell ref="B13:B14"/>
    <mergeCell ref="C13:C14"/>
    <mergeCell ref="B16:B18"/>
    <mergeCell ref="A16:A18"/>
    <mergeCell ref="B25:B27"/>
    <mergeCell ref="B22:B24"/>
    <mergeCell ref="A22:A24"/>
    <mergeCell ref="D13:M13"/>
    <mergeCell ref="C10:H10"/>
    <mergeCell ref="B19:B21"/>
    <mergeCell ref="A19:A21"/>
  </mergeCells>
  <phoneticPr fontId="0" type="noConversion"/>
  <pageMargins left="0.47244094488188981" right="0.15748031496062992" top="0.31496062992125984" bottom="0.15748031496062992" header="0.31496062992125984" footer="0.31496062992125984"/>
  <pageSetup paperSize="9" scale="46" orientation="portrait" horizontalDpi="180" verticalDpi="180" r:id="rId1"/>
  <rowBreaks count="1" manualBreakCount="1"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прил3</vt:lpstr>
      <vt:lpstr>Лист2</vt:lpstr>
      <vt:lpstr>Лист3</vt:lpstr>
      <vt:lpstr>прил3!Область_печати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2019-10-29T22:30:44Z</dcterms:modified>
</cp:coreProperties>
</file>