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3" sheetId="1" r:id="rId1"/>
    <sheet name="Лист3" sheetId="3" r:id="rId2"/>
    <sheet name="Лист2" sheetId="2" r:id="rId3"/>
  </sheets>
  <externalReferences>
    <externalReference r:id="rId4"/>
  </externalReferences>
  <definedNames>
    <definedName name="_xlnm.Print_Area" localSheetId="0">прил3!$A$1:$AA$83</definedName>
  </definedNames>
  <calcPr calcId="114210"/>
</workbook>
</file>

<file path=xl/calcChain.xml><?xml version="1.0" encoding="utf-8"?>
<calcChain xmlns="http://schemas.openxmlformats.org/spreadsheetml/2006/main">
  <c r="AB18" i="1"/>
  <c r="AB19"/>
  <c r="AC19"/>
  <c r="K26"/>
  <c r="K75"/>
  <c r="K71"/>
  <c r="K67"/>
  <c r="O19"/>
  <c r="P19"/>
  <c r="Q19"/>
  <c r="R19"/>
  <c r="S19"/>
  <c r="T19"/>
  <c r="U19"/>
  <c r="V19"/>
  <c r="W19"/>
  <c r="X19"/>
  <c r="Y19"/>
  <c r="Z19"/>
  <c r="AA19"/>
  <c r="N19"/>
  <c r="K38"/>
  <c r="K30"/>
  <c r="J79"/>
  <c r="J67"/>
  <c r="J63"/>
  <c r="J59"/>
  <c r="J30"/>
  <c r="J26"/>
  <c r="AA75"/>
  <c r="Z75"/>
  <c r="Y75"/>
  <c r="X75"/>
  <c r="W75"/>
  <c r="V75"/>
  <c r="U75"/>
  <c r="T75"/>
  <c r="S75"/>
  <c r="R75"/>
  <c r="Q75"/>
  <c r="P75"/>
  <c r="O75"/>
  <c r="N75"/>
  <c r="M75"/>
  <c r="AA54"/>
  <c r="Z54"/>
  <c r="Y54"/>
  <c r="X54"/>
  <c r="W54"/>
  <c r="V54"/>
  <c r="U54"/>
  <c r="T54"/>
  <c r="S54"/>
  <c r="R54"/>
  <c r="Q54"/>
  <c r="P54"/>
  <c r="O54"/>
  <c r="N54"/>
  <c r="M54"/>
  <c r="AA50"/>
  <c r="Z50"/>
  <c r="Y50"/>
  <c r="X50"/>
  <c r="W50"/>
  <c r="V50"/>
  <c r="U50"/>
  <c r="T50"/>
  <c r="S50"/>
  <c r="R50"/>
  <c r="Q50"/>
  <c r="P50"/>
  <c r="O50"/>
  <c r="N50"/>
  <c r="M50"/>
  <c r="AA46"/>
  <c r="Z46"/>
  <c r="Y46"/>
  <c r="X46"/>
  <c r="X42"/>
  <c r="W46"/>
  <c r="V46"/>
  <c r="U46"/>
  <c r="T46"/>
  <c r="T42"/>
  <c r="S46"/>
  <c r="R46"/>
  <c r="Q46"/>
  <c r="P46"/>
  <c r="P42"/>
  <c r="O46"/>
  <c r="N46"/>
  <c r="M46"/>
  <c r="AA44"/>
  <c r="Z44"/>
  <c r="Y44"/>
  <c r="X44"/>
  <c r="W44"/>
  <c r="V44"/>
  <c r="U44"/>
  <c r="T44"/>
  <c r="S44"/>
  <c r="R44"/>
  <c r="Q44"/>
  <c r="P44"/>
  <c r="O44"/>
  <c r="N44"/>
  <c r="M44"/>
  <c r="AA43"/>
  <c r="Z43"/>
  <c r="Y43"/>
  <c r="X43"/>
  <c r="W43"/>
  <c r="V43"/>
  <c r="U43"/>
  <c r="T43"/>
  <c r="S43"/>
  <c r="R43"/>
  <c r="Q43"/>
  <c r="P43"/>
  <c r="O43"/>
  <c r="N43"/>
  <c r="M43"/>
  <c r="Z42"/>
  <c r="V42"/>
  <c r="R42"/>
  <c r="N42"/>
  <c r="AA38"/>
  <c r="Z38"/>
  <c r="Y38"/>
  <c r="X38"/>
  <c r="W38"/>
  <c r="V38"/>
  <c r="U38"/>
  <c r="T38"/>
  <c r="S38"/>
  <c r="R38"/>
  <c r="Q38"/>
  <c r="P38"/>
  <c r="O38"/>
  <c r="N38"/>
  <c r="M38"/>
  <c r="AA34"/>
  <c r="Z34"/>
  <c r="Y34"/>
  <c r="Y22"/>
  <c r="Y18"/>
  <c r="X34"/>
  <c r="W34"/>
  <c r="V34"/>
  <c r="U34"/>
  <c r="U22"/>
  <c r="U18"/>
  <c r="T34"/>
  <c r="S34"/>
  <c r="R34"/>
  <c r="Q34"/>
  <c r="Q22"/>
  <c r="Q18"/>
  <c r="P34"/>
  <c r="O34"/>
  <c r="N34"/>
  <c r="M34"/>
  <c r="M22"/>
  <c r="AA25"/>
  <c r="Z25"/>
  <c r="Y25"/>
  <c r="X25"/>
  <c r="W25"/>
  <c r="V25"/>
  <c r="U25"/>
  <c r="T25"/>
  <c r="S25"/>
  <c r="R25"/>
  <c r="Q25"/>
  <c r="P25"/>
  <c r="O25"/>
  <c r="N25"/>
  <c r="M25"/>
  <c r="AA24"/>
  <c r="AA20"/>
  <c r="Z24"/>
  <c r="Y24"/>
  <c r="Y20"/>
  <c r="X24"/>
  <c r="W24"/>
  <c r="W20"/>
  <c r="V24"/>
  <c r="U24"/>
  <c r="U20"/>
  <c r="T24"/>
  <c r="S24"/>
  <c r="S20"/>
  <c r="R24"/>
  <c r="Q24"/>
  <c r="Q20"/>
  <c r="P24"/>
  <c r="O24"/>
  <c r="O20"/>
  <c r="N24"/>
  <c r="M24"/>
  <c r="M20"/>
  <c r="AA23"/>
  <c r="Z23"/>
  <c r="Y23"/>
  <c r="X23"/>
  <c r="W23"/>
  <c r="V23"/>
  <c r="U23"/>
  <c r="T23"/>
  <c r="S23"/>
  <c r="R23"/>
  <c r="Q23"/>
  <c r="P23"/>
  <c r="O23"/>
  <c r="N23"/>
  <c r="M23"/>
  <c r="AA22"/>
  <c r="AA18"/>
  <c r="W22"/>
  <c r="W18"/>
  <c r="S22"/>
  <c r="S18"/>
  <c r="O22"/>
  <c r="O18"/>
  <c r="Z20"/>
  <c r="X20"/>
  <c r="V20"/>
  <c r="T20"/>
  <c r="R20"/>
  <c r="P20"/>
  <c r="N20"/>
  <c r="M19"/>
  <c r="F30"/>
  <c r="G30"/>
  <c r="I75"/>
  <c r="I31"/>
  <c r="I30"/>
  <c r="N22"/>
  <c r="N18"/>
  <c r="P22"/>
  <c r="P18"/>
  <c r="R22"/>
  <c r="R18"/>
  <c r="T22"/>
  <c r="T18"/>
  <c r="V22"/>
  <c r="V18"/>
  <c r="X22"/>
  <c r="X18"/>
  <c r="Z22"/>
  <c r="Z18"/>
  <c r="M42"/>
  <c r="M18"/>
  <c r="O42"/>
  <c r="Q42"/>
  <c r="S42"/>
  <c r="U42"/>
  <c r="W42"/>
  <c r="Y42"/>
  <c r="AA42"/>
  <c r="I67"/>
  <c r="L25"/>
  <c r="K25"/>
  <c r="J25"/>
  <c r="I25"/>
  <c r="H25"/>
  <c r="G25"/>
  <c r="F25"/>
  <c r="E25"/>
  <c r="D25"/>
  <c r="L24"/>
  <c r="K24"/>
  <c r="J24"/>
  <c r="I24"/>
  <c r="H24"/>
  <c r="G24"/>
  <c r="F24"/>
  <c r="E24"/>
  <c r="D24"/>
  <c r="D20"/>
  <c r="L23"/>
  <c r="K23"/>
  <c r="J23"/>
  <c r="I23"/>
  <c r="H23"/>
  <c r="G23"/>
  <c r="F23"/>
  <c r="E23"/>
  <c r="D23"/>
  <c r="D19"/>
  <c r="H26"/>
  <c r="G26"/>
  <c r="F26"/>
  <c r="E26"/>
  <c r="D26"/>
  <c r="E30"/>
  <c r="H30"/>
  <c r="D30"/>
  <c r="L34"/>
  <c r="L22"/>
  <c r="K34"/>
  <c r="K22"/>
  <c r="J34"/>
  <c r="I34"/>
  <c r="H34"/>
  <c r="G34"/>
  <c r="F34"/>
  <c r="E34"/>
  <c r="D34"/>
  <c r="L38"/>
  <c r="J38"/>
  <c r="H38"/>
  <c r="G38"/>
  <c r="F38"/>
  <c r="E38"/>
  <c r="D38"/>
  <c r="L46"/>
  <c r="K46"/>
  <c r="J46"/>
  <c r="I46"/>
  <c r="H46"/>
  <c r="G46"/>
  <c r="F46"/>
  <c r="E46"/>
  <c r="D46"/>
  <c r="L50"/>
  <c r="L44"/>
  <c r="K50"/>
  <c r="K44"/>
  <c r="K20"/>
  <c r="J50"/>
  <c r="J44"/>
  <c r="I44"/>
  <c r="H50"/>
  <c r="H44"/>
  <c r="G50"/>
  <c r="G44"/>
  <c r="F50"/>
  <c r="F44"/>
  <c r="E50"/>
  <c r="E44"/>
  <c r="D50"/>
  <c r="L54"/>
  <c r="K54"/>
  <c r="J54"/>
  <c r="I54"/>
  <c r="H54"/>
  <c r="G54"/>
  <c r="F54"/>
  <c r="E54"/>
  <c r="D54"/>
  <c r="I59"/>
  <c r="H59"/>
  <c r="G59"/>
  <c r="F59"/>
  <c r="E59"/>
  <c r="D59"/>
  <c r="I63"/>
  <c r="H63"/>
  <c r="G63"/>
  <c r="F63"/>
  <c r="E63"/>
  <c r="D63"/>
  <c r="H67"/>
  <c r="G67"/>
  <c r="F67"/>
  <c r="E67"/>
  <c r="D67"/>
  <c r="J71"/>
  <c r="I71"/>
  <c r="H71"/>
  <c r="G71"/>
  <c r="F71"/>
  <c r="E71"/>
  <c r="D71"/>
  <c r="L75"/>
  <c r="J75"/>
  <c r="H75"/>
  <c r="G75"/>
  <c r="F75"/>
  <c r="E75"/>
  <c r="D75"/>
  <c r="F79"/>
  <c r="E79"/>
  <c r="D79"/>
  <c r="D42"/>
  <c r="F42"/>
  <c r="H42"/>
  <c r="J42"/>
  <c r="L42"/>
  <c r="L18"/>
  <c r="D22"/>
  <c r="D18"/>
  <c r="F22"/>
  <c r="F18"/>
  <c r="H22"/>
  <c r="H18"/>
  <c r="E42"/>
  <c r="G42"/>
  <c r="I42"/>
  <c r="K42"/>
  <c r="E22"/>
  <c r="G22"/>
  <c r="J22"/>
  <c r="J18"/>
  <c r="F20"/>
  <c r="H20"/>
  <c r="J20"/>
  <c r="L20"/>
  <c r="E18"/>
  <c r="G18"/>
  <c r="K18"/>
  <c r="E20"/>
  <c r="G20"/>
  <c r="E43"/>
  <c r="E19"/>
  <c r="G43"/>
  <c r="G19"/>
  <c r="I43"/>
  <c r="I19"/>
  <c r="K43"/>
  <c r="K19"/>
  <c r="I20"/>
  <c r="I22"/>
  <c r="F43"/>
  <c r="F19"/>
  <c r="H43"/>
  <c r="H19"/>
  <c r="J43"/>
  <c r="J19"/>
  <c r="L43"/>
  <c r="L19"/>
  <c r="I18"/>
  <c r="AC18"/>
  <c r="AC20"/>
</calcChain>
</file>

<file path=xl/sharedStrings.xml><?xml version="1.0" encoding="utf-8"?>
<sst xmlns="http://schemas.openxmlformats.org/spreadsheetml/2006/main" count="108" uniqueCount="45">
  <si>
    <t>№ п/п</t>
  </si>
  <si>
    <t>Наименование программы, основного мероприятия</t>
  </si>
  <si>
    <t>Источник финансирования</t>
  </si>
  <si>
    <t xml:space="preserve">                                       Расходы по годам (тыс.рублей)</t>
  </si>
  <si>
    <t>Всего</t>
  </si>
  <si>
    <t>Районный бюджет</t>
  </si>
  <si>
    <t>1.</t>
  </si>
  <si>
    <t>Строительство и капитальный ремонт</t>
  </si>
  <si>
    <t>1.1.</t>
  </si>
  <si>
    <t>Система энергоснабжения</t>
  </si>
  <si>
    <t>1.2.</t>
  </si>
  <si>
    <t>Система теплоснабжения</t>
  </si>
  <si>
    <t>1.3.</t>
  </si>
  <si>
    <t>Система водоотведения</t>
  </si>
  <si>
    <t>1.4.</t>
  </si>
  <si>
    <t>Система водоснабжения</t>
  </si>
  <si>
    <t>Содержание основных фондов в технически исправном состоянии</t>
  </si>
  <si>
    <t>2.</t>
  </si>
  <si>
    <t>2.1.</t>
  </si>
  <si>
    <t>2.2.</t>
  </si>
  <si>
    <t>2.3.</t>
  </si>
  <si>
    <t>3.</t>
  </si>
  <si>
    <t>Возмещение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</t>
  </si>
  <si>
    <t>Возмещение организациям убытков, связанных с применением регулируемых тарифов (цен) на тепловую энергию, поставляемую населению</t>
  </si>
  <si>
    <t>Предоставление компенсации части расходов граждан на оплату коммунальных услуг, возникших в связи с ростом платы за данные услуги</t>
  </si>
  <si>
    <t>Субсидии в целях возмещения затрат при оказании  коммунальных услуг предприятиям</t>
  </si>
  <si>
    <t>Производственный контроль децентрализованных источников водоснабжения сельских поселений</t>
  </si>
  <si>
    <t>ПРОГНОЗНАЯ (СПРАВОЧНАЯ ) ОЦЕНКА</t>
  </si>
  <si>
    <t>расходов краевого бюджета, районного бюджета и внебюджетных средств</t>
  </si>
  <si>
    <t>на реализацию целей муниципальной программы</t>
  </si>
  <si>
    <t>Краевого бюджета</t>
  </si>
  <si>
    <t>Бюджеты поселений района</t>
  </si>
  <si>
    <t>Внебюджетные ср-ва</t>
  </si>
  <si>
    <t>Обеспечение коммунального обслуживания</t>
  </si>
  <si>
    <t>3.1.</t>
  </si>
  <si>
    <t>3.2.</t>
  </si>
  <si>
    <t>3.3.</t>
  </si>
  <si>
    <t>3.4.</t>
  </si>
  <si>
    <t>3.5.</t>
  </si>
  <si>
    <t>3.6.</t>
  </si>
  <si>
    <t xml:space="preserve">Предоставление субсидии предприятиям коммунального комплекса в целях возмещения затрат или недополученных доходов  при оказании услуг </t>
  </si>
  <si>
    <t>к постановлению администрации Верхнебуреинского муниципального района от "____"____2019 года № ____</t>
  </si>
  <si>
    <t>Приложение №2</t>
  </si>
  <si>
    <t>"Приложение № 4 к муниципальной программе «Комплексное развитие систем коммунальной инфраструктуры Верхнебуреинского  муниципального района на  2012 – 2035 годы»</t>
  </si>
  <si>
    <t>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</si>
</sst>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00"/>
    <numFmt numFmtId="165" formatCode="0.0000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.5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0" fontId="1" fillId="0" borderId="3" xfId="0" applyFont="1" applyBorder="1" applyAlignment="1">
      <alignment vertical="top" wrapText="1"/>
    </xf>
    <xf numFmtId="164" fontId="1" fillId="2" borderId="1" xfId="0" applyNumberFormat="1" applyFont="1" applyFill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43" fontId="7" fillId="0" borderId="1" xfId="1" applyFont="1" applyBorder="1" applyAlignment="1">
      <alignment wrapText="1"/>
    </xf>
    <xf numFmtId="164" fontId="8" fillId="0" borderId="1" xfId="0" applyNumberFormat="1" applyFont="1" applyBorder="1" applyAlignment="1">
      <alignment wrapText="1"/>
    </xf>
    <xf numFmtId="43" fontId="1" fillId="0" borderId="0" xfId="1" applyFont="1"/>
    <xf numFmtId="43" fontId="1" fillId="0" borderId="0" xfId="0" applyNumberFormat="1" applyFont="1"/>
    <xf numFmtId="0" fontId="9" fillId="0" borderId="0" xfId="0" applyFont="1" applyAlignment="1">
      <alignment horizontal="right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5" xfId="0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3" fontId="1" fillId="2" borderId="0" xfId="1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Лист2"/>
      <sheetName val="Лист3"/>
    </sheetNames>
    <sheetDataSet>
      <sheetData sheetId="0">
        <row r="15">
          <cell r="J15">
            <v>1588.2418600000001</v>
          </cell>
          <cell r="K15">
            <v>800</v>
          </cell>
        </row>
        <row r="18">
          <cell r="J18">
            <v>16591.056</v>
          </cell>
          <cell r="K18">
            <v>14026.23</v>
          </cell>
        </row>
        <row r="24">
          <cell r="K24">
            <v>0</v>
          </cell>
        </row>
        <row r="41">
          <cell r="J41">
            <v>3518.07</v>
          </cell>
        </row>
        <row r="43">
          <cell r="J43">
            <v>121271.46</v>
          </cell>
        </row>
        <row r="46">
          <cell r="J46">
            <v>12159.5</v>
          </cell>
          <cell r="K46">
            <v>9700.89</v>
          </cell>
        </row>
        <row r="49">
          <cell r="K49">
            <v>8000</v>
          </cell>
        </row>
        <row r="52">
          <cell r="K52">
            <v>13701.75755</v>
          </cell>
        </row>
        <row r="55">
          <cell r="J55">
            <v>143.00700000000001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00"/>
  <sheetViews>
    <sheetView tabSelected="1" view="pageBreakPreview" zoomScaleSheetLayoutView="100" workbookViewId="0">
      <pane xSplit="3" ySplit="17" topLeftCell="R24" activePane="bottomRight" state="frozen"/>
      <selection pane="topRight" activeCell="D1" sqref="D1"/>
      <selection pane="bottomLeft" activeCell="A10" sqref="A10"/>
      <selection pane="bottomRight" activeCell="W2" sqref="W2:Z4"/>
    </sheetView>
  </sheetViews>
  <sheetFormatPr defaultRowHeight="15.75"/>
  <cols>
    <col min="1" max="1" width="5.5703125" style="1" customWidth="1"/>
    <col min="2" max="2" width="26.5703125" style="1" customWidth="1"/>
    <col min="3" max="3" width="23" style="1" customWidth="1"/>
    <col min="4" max="4" width="11.85546875" style="1" bestFit="1" customWidth="1"/>
    <col min="5" max="6" width="10.7109375" style="1" bestFit="1" customWidth="1"/>
    <col min="7" max="7" width="11.7109375" style="1" customWidth="1"/>
    <col min="8" max="8" width="12.140625" style="1" customWidth="1"/>
    <col min="9" max="9" width="15.42578125" style="1" bestFit="1" customWidth="1"/>
    <col min="10" max="10" width="14.42578125" style="1" customWidth="1"/>
    <col min="11" max="11" width="11.85546875" style="1" customWidth="1"/>
    <col min="12" max="12" width="12.28515625" style="1" customWidth="1"/>
    <col min="13" max="13" width="12.5703125" style="1" customWidth="1"/>
    <col min="14" max="27" width="12.28515625" style="1" customWidth="1"/>
    <col min="28" max="28" width="17.5703125" style="1" customWidth="1"/>
    <col min="29" max="29" width="16.5703125" style="1" bestFit="1" customWidth="1"/>
    <col min="30" max="16384" width="9.140625" style="1"/>
  </cols>
  <sheetData>
    <row r="1" spans="1:27">
      <c r="W1" s="34" t="s">
        <v>42</v>
      </c>
      <c r="X1" s="34"/>
      <c r="Y1" s="34"/>
      <c r="Z1" s="34"/>
      <c r="AA1" s="2"/>
    </row>
    <row r="2" spans="1:27">
      <c r="W2" s="34" t="s">
        <v>41</v>
      </c>
      <c r="X2" s="34"/>
      <c r="Y2" s="34"/>
      <c r="Z2" s="34"/>
    </row>
    <row r="3" spans="1:27">
      <c r="W3" s="34"/>
      <c r="X3" s="34"/>
      <c r="Y3" s="34"/>
      <c r="Z3" s="34"/>
    </row>
    <row r="4" spans="1:27">
      <c r="W4" s="34"/>
      <c r="X4" s="34"/>
      <c r="Y4" s="34"/>
      <c r="Z4" s="34"/>
    </row>
    <row r="6" spans="1:27">
      <c r="W6" s="34" t="s">
        <v>43</v>
      </c>
      <c r="X6" s="34"/>
      <c r="Y6" s="34"/>
      <c r="Z6" s="34"/>
    </row>
    <row r="7" spans="1:27">
      <c r="W7" s="34"/>
      <c r="X7" s="34"/>
      <c r="Y7" s="34"/>
      <c r="Z7" s="34"/>
    </row>
    <row r="8" spans="1:27">
      <c r="W8" s="34"/>
      <c r="X8" s="34"/>
      <c r="Y8" s="34"/>
      <c r="Z8" s="34"/>
    </row>
    <row r="9" spans="1:27">
      <c r="W9" s="34"/>
      <c r="X9" s="34"/>
      <c r="Y9" s="34"/>
      <c r="Z9" s="34"/>
    </row>
    <row r="11" spans="1:27" ht="15.75" customHeight="1">
      <c r="A11" s="35" t="s">
        <v>27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</row>
    <row r="12" spans="1:27">
      <c r="A12" s="39" t="s">
        <v>28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</row>
    <row r="13" spans="1:27">
      <c r="A13" s="39" t="s">
        <v>29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</row>
    <row r="14" spans="1:27" ht="12.75" customHeight="1"/>
    <row r="15" spans="1:27" ht="11.25" customHeight="1">
      <c r="A15" s="31" t="s">
        <v>0</v>
      </c>
      <c r="B15" s="31" t="s">
        <v>1</v>
      </c>
      <c r="C15" s="31" t="s">
        <v>2</v>
      </c>
      <c r="D15" s="36" t="s">
        <v>3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8"/>
    </row>
    <row r="16" spans="1:27" ht="31.5" customHeight="1">
      <c r="A16" s="32"/>
      <c r="B16" s="33"/>
      <c r="C16" s="33"/>
      <c r="D16" s="5">
        <v>2012</v>
      </c>
      <c r="E16" s="5">
        <v>2013</v>
      </c>
      <c r="F16" s="5">
        <v>2014</v>
      </c>
      <c r="G16" s="5">
        <v>2015</v>
      </c>
      <c r="H16" s="5">
        <v>2016</v>
      </c>
      <c r="I16" s="5">
        <v>2017</v>
      </c>
      <c r="J16" s="5">
        <v>2018</v>
      </c>
      <c r="K16" s="5">
        <v>2019</v>
      </c>
      <c r="L16" s="5">
        <v>2020</v>
      </c>
      <c r="M16" s="5">
        <v>2021</v>
      </c>
      <c r="N16" s="5">
        <v>2022</v>
      </c>
      <c r="O16" s="5">
        <v>2023</v>
      </c>
      <c r="P16" s="5">
        <v>2024</v>
      </c>
      <c r="Q16" s="5">
        <v>2025</v>
      </c>
      <c r="R16" s="5">
        <v>2026</v>
      </c>
      <c r="S16" s="5">
        <v>2027</v>
      </c>
      <c r="T16" s="5">
        <v>2028</v>
      </c>
      <c r="U16" s="5">
        <v>2029</v>
      </c>
      <c r="V16" s="5">
        <v>2030</v>
      </c>
      <c r="W16" s="5">
        <v>2031</v>
      </c>
      <c r="X16" s="5">
        <v>2032</v>
      </c>
      <c r="Y16" s="5">
        <v>2033</v>
      </c>
      <c r="Z16" s="5">
        <v>2034</v>
      </c>
      <c r="AA16" s="5">
        <v>2035</v>
      </c>
    </row>
    <row r="17" spans="1:29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15</v>
      </c>
      <c r="P17" s="4">
        <v>16</v>
      </c>
      <c r="Q17" s="4">
        <v>17</v>
      </c>
      <c r="R17" s="4">
        <v>18</v>
      </c>
      <c r="S17" s="4">
        <v>19</v>
      </c>
      <c r="T17" s="4">
        <v>20</v>
      </c>
      <c r="U17" s="4">
        <v>21</v>
      </c>
      <c r="V17" s="4">
        <v>22</v>
      </c>
      <c r="W17" s="4">
        <v>23</v>
      </c>
      <c r="X17" s="4">
        <v>24</v>
      </c>
      <c r="Y17" s="4">
        <v>25</v>
      </c>
      <c r="Z17" s="4">
        <v>26</v>
      </c>
      <c r="AA17" s="4">
        <v>27</v>
      </c>
    </row>
    <row r="18" spans="1:29">
      <c r="A18" s="28"/>
      <c r="B18" s="25" t="s">
        <v>4</v>
      </c>
      <c r="C18" s="3" t="s">
        <v>5</v>
      </c>
      <c r="D18" s="7">
        <f>D22+D42+D59+D63+D67+D71+D75+D79</f>
        <v>82594</v>
      </c>
      <c r="E18" s="7">
        <f t="shared" ref="E18:L18" si="0">E22+E42+E59+E63+E67+E71+E75+E79</f>
        <v>94558.1</v>
      </c>
      <c r="F18" s="7">
        <f t="shared" si="0"/>
        <v>55563.593000000001</v>
      </c>
      <c r="G18" s="7">
        <f t="shared" si="0"/>
        <v>148628.478</v>
      </c>
      <c r="H18" s="7">
        <f t="shared" si="0"/>
        <v>171690.476</v>
      </c>
      <c r="I18" s="17">
        <f t="shared" si="0"/>
        <v>216743.09362000003</v>
      </c>
      <c r="J18" s="17">
        <f t="shared" si="0"/>
        <v>155271.33486000003</v>
      </c>
      <c r="K18" s="7">
        <f t="shared" si="0"/>
        <v>239518.55755</v>
      </c>
      <c r="L18" s="7">
        <f t="shared" si="0"/>
        <v>198918.7</v>
      </c>
      <c r="M18" s="7">
        <f>M22+M42+M59+M63+M67+M71+M75+M79</f>
        <v>198918.7</v>
      </c>
      <c r="N18" s="19">
        <f>N22+N79</f>
        <v>589.02</v>
      </c>
      <c r="O18" s="19">
        <f t="shared" ref="O18:AA18" si="1">O22+O79</f>
        <v>589.02</v>
      </c>
      <c r="P18" s="19">
        <f t="shared" si="1"/>
        <v>589.02</v>
      </c>
      <c r="Q18" s="19">
        <f t="shared" si="1"/>
        <v>589.02</v>
      </c>
      <c r="R18" s="19">
        <f t="shared" si="1"/>
        <v>589.02</v>
      </c>
      <c r="S18" s="19">
        <f t="shared" si="1"/>
        <v>589.02</v>
      </c>
      <c r="T18" s="19">
        <f t="shared" si="1"/>
        <v>589.02</v>
      </c>
      <c r="U18" s="19">
        <f t="shared" si="1"/>
        <v>589.02</v>
      </c>
      <c r="V18" s="19">
        <f t="shared" si="1"/>
        <v>589.02</v>
      </c>
      <c r="W18" s="19">
        <f t="shared" si="1"/>
        <v>589.02</v>
      </c>
      <c r="X18" s="19">
        <f t="shared" si="1"/>
        <v>589.02</v>
      </c>
      <c r="Y18" s="19">
        <f t="shared" si="1"/>
        <v>589.02</v>
      </c>
      <c r="Z18" s="19">
        <f t="shared" si="1"/>
        <v>589.02</v>
      </c>
      <c r="AA18" s="19">
        <f t="shared" si="1"/>
        <v>589.02</v>
      </c>
      <c r="AB18" s="20">
        <f>SUM(N18:AA18)</f>
        <v>8246.2800000000025</v>
      </c>
      <c r="AC18" s="20">
        <f>SUM(D18:AA18)</f>
        <v>1570651.3130300003</v>
      </c>
    </row>
    <row r="19" spans="1:29">
      <c r="A19" s="29"/>
      <c r="B19" s="26"/>
      <c r="C19" s="3" t="s">
        <v>30</v>
      </c>
      <c r="D19" s="8">
        <f t="shared" ref="D19:L19" si="2">D23+D43+D60+D64+D68+D72+D76+D80</f>
        <v>61373</v>
      </c>
      <c r="E19" s="8">
        <f t="shared" si="2"/>
        <v>82275</v>
      </c>
      <c r="F19" s="8">
        <f t="shared" si="2"/>
        <v>48479.360000000001</v>
      </c>
      <c r="G19" s="8">
        <f t="shared" si="2"/>
        <v>95755.027999999991</v>
      </c>
      <c r="H19" s="8">
        <f t="shared" si="2"/>
        <v>160778.46100000001</v>
      </c>
      <c r="I19" s="8">
        <f t="shared" si="2"/>
        <v>139226.21000000002</v>
      </c>
      <c r="J19" s="8">
        <f t="shared" si="2"/>
        <v>124480.98000000001</v>
      </c>
      <c r="K19" s="8">
        <f t="shared" si="2"/>
        <v>63818.25</v>
      </c>
      <c r="L19" s="8">
        <f t="shared" si="2"/>
        <v>3159.52</v>
      </c>
      <c r="M19" s="8">
        <f>M23+M43+M60+M64+M68+M72+M76+M80</f>
        <v>3159.52</v>
      </c>
      <c r="N19" s="18">
        <f>N59+N63+N67</f>
        <v>198329.68</v>
      </c>
      <c r="O19" s="18">
        <f t="shared" ref="O19:AA19" si="3">O59+O63+O67</f>
        <v>198329.68</v>
      </c>
      <c r="P19" s="18">
        <f t="shared" si="3"/>
        <v>198329.68</v>
      </c>
      <c r="Q19" s="18">
        <f t="shared" si="3"/>
        <v>198329.68</v>
      </c>
      <c r="R19" s="18">
        <f t="shared" si="3"/>
        <v>198329.68</v>
      </c>
      <c r="S19" s="18">
        <f t="shared" si="3"/>
        <v>198329.68</v>
      </c>
      <c r="T19" s="18">
        <f t="shared" si="3"/>
        <v>198329.68</v>
      </c>
      <c r="U19" s="18">
        <f t="shared" si="3"/>
        <v>198329.68</v>
      </c>
      <c r="V19" s="18">
        <f t="shared" si="3"/>
        <v>198329.68</v>
      </c>
      <c r="W19" s="18">
        <f t="shared" si="3"/>
        <v>198329.68</v>
      </c>
      <c r="X19" s="18">
        <f t="shared" si="3"/>
        <v>198329.68</v>
      </c>
      <c r="Y19" s="18">
        <f t="shared" si="3"/>
        <v>198329.68</v>
      </c>
      <c r="Z19" s="18">
        <f t="shared" si="3"/>
        <v>198329.68</v>
      </c>
      <c r="AA19" s="18">
        <f t="shared" si="3"/>
        <v>198329.68</v>
      </c>
      <c r="AB19" s="20">
        <f>SUM(N19:AA19)</f>
        <v>2776615.52</v>
      </c>
      <c r="AC19" s="20">
        <f>SUM(N19:AA19)</f>
        <v>2776615.52</v>
      </c>
    </row>
    <row r="20" spans="1:29" ht="29.25" customHeight="1">
      <c r="A20" s="29"/>
      <c r="B20" s="26"/>
      <c r="C20" s="3" t="s">
        <v>31</v>
      </c>
      <c r="D20" s="8">
        <f t="shared" ref="D20:L20" si="4">D24+D44+D61+D65+D69+D73+D77+D81</f>
        <v>3394</v>
      </c>
      <c r="E20" s="8">
        <f t="shared" si="4"/>
        <v>2000</v>
      </c>
      <c r="F20" s="8">
        <f t="shared" si="4"/>
        <v>1290</v>
      </c>
      <c r="G20" s="8">
        <f t="shared" si="4"/>
        <v>1525.8040000000001</v>
      </c>
      <c r="H20" s="8">
        <f t="shared" si="4"/>
        <v>6693.4000000000005</v>
      </c>
      <c r="I20" s="8">
        <f t="shared" si="4"/>
        <v>997.01499999999999</v>
      </c>
      <c r="J20" s="8">
        <f t="shared" si="4"/>
        <v>0</v>
      </c>
      <c r="K20" s="8">
        <f t="shared" si="4"/>
        <v>0</v>
      </c>
      <c r="L20" s="8">
        <f t="shared" si="4"/>
        <v>0</v>
      </c>
      <c r="M20" s="8">
        <f t="shared" ref="M20:AA20" si="5">M24+M44+M61+M65+M69+M73+M77+M81</f>
        <v>0</v>
      </c>
      <c r="N20" s="8">
        <f t="shared" si="5"/>
        <v>0</v>
      </c>
      <c r="O20" s="8">
        <f t="shared" si="5"/>
        <v>0</v>
      </c>
      <c r="P20" s="8">
        <f t="shared" si="5"/>
        <v>0</v>
      </c>
      <c r="Q20" s="8">
        <f t="shared" si="5"/>
        <v>0</v>
      </c>
      <c r="R20" s="8">
        <f t="shared" si="5"/>
        <v>0</v>
      </c>
      <c r="S20" s="8">
        <f t="shared" si="5"/>
        <v>0</v>
      </c>
      <c r="T20" s="8">
        <f t="shared" si="5"/>
        <v>0</v>
      </c>
      <c r="U20" s="8">
        <f t="shared" si="5"/>
        <v>0</v>
      </c>
      <c r="V20" s="8">
        <f t="shared" si="5"/>
        <v>0</v>
      </c>
      <c r="W20" s="8">
        <f t="shared" si="5"/>
        <v>0</v>
      </c>
      <c r="X20" s="8">
        <f t="shared" si="5"/>
        <v>0</v>
      </c>
      <c r="Y20" s="8">
        <f t="shared" si="5"/>
        <v>0</v>
      </c>
      <c r="Z20" s="8">
        <f t="shared" si="5"/>
        <v>0</v>
      </c>
      <c r="AA20" s="8">
        <f t="shared" si="5"/>
        <v>0</v>
      </c>
      <c r="AC20" s="21">
        <f>SUM(AC18:AC19)</f>
        <v>4347266.8330300003</v>
      </c>
    </row>
    <row r="21" spans="1:29">
      <c r="A21" s="30"/>
      <c r="B21" s="27"/>
      <c r="C21" s="3" t="s">
        <v>32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9">
      <c r="A22" s="25" t="s">
        <v>6</v>
      </c>
      <c r="B22" s="40" t="s">
        <v>7</v>
      </c>
      <c r="C22" s="3" t="s">
        <v>5</v>
      </c>
      <c r="D22" s="12">
        <f>D26+D30+D34+D38</f>
        <v>73894</v>
      </c>
      <c r="E22" s="12">
        <f t="shared" ref="E22:L22" si="6">E26+E30+E34+E38</f>
        <v>90558.1</v>
      </c>
      <c r="F22" s="12">
        <f t="shared" si="6"/>
        <v>55383.593000000001</v>
      </c>
      <c r="G22" s="12">
        <f t="shared" si="6"/>
        <v>38344.248</v>
      </c>
      <c r="H22" s="12">
        <f t="shared" si="6"/>
        <v>84238.085999999996</v>
      </c>
      <c r="I22" s="12">
        <f>I26+I30+I34+I38</f>
        <v>89879.71362000001</v>
      </c>
      <c r="J22" s="12">
        <f t="shared" si="6"/>
        <v>18179.297859999999</v>
      </c>
      <c r="K22" s="12">
        <f t="shared" si="6"/>
        <v>14826.23</v>
      </c>
      <c r="L22" s="12">
        <f t="shared" si="6"/>
        <v>389.02</v>
      </c>
      <c r="M22" s="12">
        <f t="shared" ref="M22:AA22" si="7">M26+M30+M34+M38</f>
        <v>389.02</v>
      </c>
      <c r="N22" s="12">
        <f t="shared" si="7"/>
        <v>389.02</v>
      </c>
      <c r="O22" s="12">
        <f t="shared" si="7"/>
        <v>389.02</v>
      </c>
      <c r="P22" s="12">
        <f t="shared" si="7"/>
        <v>389.02</v>
      </c>
      <c r="Q22" s="12">
        <f t="shared" si="7"/>
        <v>389.02</v>
      </c>
      <c r="R22" s="12">
        <f t="shared" si="7"/>
        <v>389.02</v>
      </c>
      <c r="S22" s="12">
        <f t="shared" si="7"/>
        <v>389.02</v>
      </c>
      <c r="T22" s="12">
        <f t="shared" si="7"/>
        <v>389.02</v>
      </c>
      <c r="U22" s="12">
        <f t="shared" si="7"/>
        <v>389.02</v>
      </c>
      <c r="V22" s="12">
        <f t="shared" si="7"/>
        <v>389.02</v>
      </c>
      <c r="W22" s="12">
        <f t="shared" si="7"/>
        <v>389.02</v>
      </c>
      <c r="X22" s="12">
        <f t="shared" si="7"/>
        <v>389.02</v>
      </c>
      <c r="Y22" s="12">
        <f t="shared" si="7"/>
        <v>389.02</v>
      </c>
      <c r="Z22" s="12">
        <f t="shared" si="7"/>
        <v>389.02</v>
      </c>
      <c r="AA22" s="12">
        <f t="shared" si="7"/>
        <v>389.02</v>
      </c>
    </row>
    <row r="23" spans="1:29">
      <c r="A23" s="26"/>
      <c r="B23" s="41"/>
      <c r="C23" s="3" t="s">
        <v>30</v>
      </c>
      <c r="D23" s="8">
        <f>D27+D31+D35+D39</f>
        <v>61373</v>
      </c>
      <c r="E23" s="8">
        <f t="shared" ref="E23:L23" si="8">E27+E31+E35+E39</f>
        <v>80275</v>
      </c>
      <c r="F23" s="8">
        <f t="shared" si="8"/>
        <v>48349.36</v>
      </c>
      <c r="G23" s="8">
        <f t="shared" si="8"/>
        <v>31221.179</v>
      </c>
      <c r="H23" s="8">
        <f t="shared" si="8"/>
        <v>73635.971000000005</v>
      </c>
      <c r="I23" s="8">
        <f t="shared" si="8"/>
        <v>76562.960000000006</v>
      </c>
      <c r="J23" s="8">
        <f t="shared" si="8"/>
        <v>0</v>
      </c>
      <c r="K23" s="8">
        <f t="shared" si="8"/>
        <v>0</v>
      </c>
      <c r="L23" s="8">
        <f t="shared" si="8"/>
        <v>0</v>
      </c>
      <c r="M23" s="8">
        <f t="shared" ref="M23:AA23" si="9">M27+M31+M35+M39</f>
        <v>0</v>
      </c>
      <c r="N23" s="8">
        <f t="shared" si="9"/>
        <v>0</v>
      </c>
      <c r="O23" s="8">
        <f t="shared" si="9"/>
        <v>0</v>
      </c>
      <c r="P23" s="8">
        <f t="shared" si="9"/>
        <v>0</v>
      </c>
      <c r="Q23" s="8">
        <f t="shared" si="9"/>
        <v>0</v>
      </c>
      <c r="R23" s="8">
        <f t="shared" si="9"/>
        <v>0</v>
      </c>
      <c r="S23" s="8">
        <f t="shared" si="9"/>
        <v>0</v>
      </c>
      <c r="T23" s="8">
        <f t="shared" si="9"/>
        <v>0</v>
      </c>
      <c r="U23" s="8">
        <f t="shared" si="9"/>
        <v>0</v>
      </c>
      <c r="V23" s="8">
        <f t="shared" si="9"/>
        <v>0</v>
      </c>
      <c r="W23" s="8">
        <f t="shared" si="9"/>
        <v>0</v>
      </c>
      <c r="X23" s="8">
        <f t="shared" si="9"/>
        <v>0</v>
      </c>
      <c r="Y23" s="8">
        <f t="shared" si="9"/>
        <v>0</v>
      </c>
      <c r="Z23" s="8">
        <f t="shared" si="9"/>
        <v>0</v>
      </c>
      <c r="AA23" s="8">
        <f t="shared" si="9"/>
        <v>0</v>
      </c>
    </row>
    <row r="24" spans="1:29" ht="27.75" customHeight="1">
      <c r="A24" s="26"/>
      <c r="B24" s="41"/>
      <c r="C24" s="3" t="s">
        <v>31</v>
      </c>
      <c r="D24" s="14">
        <f>D28+D32+D36+D40</f>
        <v>3394</v>
      </c>
      <c r="E24" s="8">
        <f t="shared" ref="E24:L24" si="10">E28+E32+E36+E40</f>
        <v>2000</v>
      </c>
      <c r="F24" s="8">
        <f t="shared" si="10"/>
        <v>1110</v>
      </c>
      <c r="G24" s="8">
        <f t="shared" si="10"/>
        <v>1326.422</v>
      </c>
      <c r="H24" s="8">
        <f t="shared" si="10"/>
        <v>6123.52</v>
      </c>
      <c r="I24" s="8">
        <f t="shared" si="10"/>
        <v>997.01499999999999</v>
      </c>
      <c r="J24" s="8">
        <f t="shared" si="10"/>
        <v>0</v>
      </c>
      <c r="K24" s="8">
        <f t="shared" si="10"/>
        <v>0</v>
      </c>
      <c r="L24" s="8">
        <f t="shared" si="10"/>
        <v>0</v>
      </c>
      <c r="M24" s="8">
        <f t="shared" ref="M24:AA24" si="11">M28+M32+M36+M40</f>
        <v>0</v>
      </c>
      <c r="N24" s="8">
        <f t="shared" si="11"/>
        <v>0</v>
      </c>
      <c r="O24" s="8">
        <f t="shared" si="11"/>
        <v>0</v>
      </c>
      <c r="P24" s="8">
        <f t="shared" si="11"/>
        <v>0</v>
      </c>
      <c r="Q24" s="8">
        <f t="shared" si="11"/>
        <v>0</v>
      </c>
      <c r="R24" s="8">
        <f t="shared" si="11"/>
        <v>0</v>
      </c>
      <c r="S24" s="8">
        <f t="shared" si="11"/>
        <v>0</v>
      </c>
      <c r="T24" s="8">
        <f t="shared" si="11"/>
        <v>0</v>
      </c>
      <c r="U24" s="8">
        <f t="shared" si="11"/>
        <v>0</v>
      </c>
      <c r="V24" s="8">
        <f t="shared" si="11"/>
        <v>0</v>
      </c>
      <c r="W24" s="8">
        <f t="shared" si="11"/>
        <v>0</v>
      </c>
      <c r="X24" s="8">
        <f t="shared" si="11"/>
        <v>0</v>
      </c>
      <c r="Y24" s="8">
        <f t="shared" si="11"/>
        <v>0</v>
      </c>
      <c r="Z24" s="8">
        <f t="shared" si="11"/>
        <v>0</v>
      </c>
      <c r="AA24" s="8">
        <f t="shared" si="11"/>
        <v>0</v>
      </c>
    </row>
    <row r="25" spans="1:29">
      <c r="A25" s="27"/>
      <c r="B25" s="42"/>
      <c r="C25" s="3" t="s">
        <v>32</v>
      </c>
      <c r="D25" s="8">
        <f>D29+D33+D37+D41</f>
        <v>0</v>
      </c>
      <c r="E25" s="8">
        <f t="shared" ref="E25:L25" si="12">E29+E33+E37+E41</f>
        <v>0</v>
      </c>
      <c r="F25" s="8">
        <f t="shared" si="12"/>
        <v>0</v>
      </c>
      <c r="G25" s="8">
        <f t="shared" si="12"/>
        <v>0</v>
      </c>
      <c r="H25" s="8">
        <f t="shared" si="12"/>
        <v>0</v>
      </c>
      <c r="I25" s="8">
        <f t="shared" si="12"/>
        <v>0</v>
      </c>
      <c r="J25" s="8">
        <f t="shared" si="12"/>
        <v>0</v>
      </c>
      <c r="K25" s="8">
        <f t="shared" si="12"/>
        <v>0</v>
      </c>
      <c r="L25" s="8">
        <f t="shared" si="12"/>
        <v>0</v>
      </c>
      <c r="M25" s="8">
        <f t="shared" ref="M25:AA25" si="13">M29+M33+M37+M41</f>
        <v>0</v>
      </c>
      <c r="N25" s="8">
        <f t="shared" si="13"/>
        <v>0</v>
      </c>
      <c r="O25" s="8">
        <f t="shared" si="13"/>
        <v>0</v>
      </c>
      <c r="P25" s="8">
        <f t="shared" si="13"/>
        <v>0</v>
      </c>
      <c r="Q25" s="8">
        <f t="shared" si="13"/>
        <v>0</v>
      </c>
      <c r="R25" s="8">
        <f t="shared" si="13"/>
        <v>0</v>
      </c>
      <c r="S25" s="8">
        <f t="shared" si="13"/>
        <v>0</v>
      </c>
      <c r="T25" s="8">
        <f t="shared" si="13"/>
        <v>0</v>
      </c>
      <c r="U25" s="8">
        <f t="shared" si="13"/>
        <v>0</v>
      </c>
      <c r="V25" s="8">
        <f t="shared" si="13"/>
        <v>0</v>
      </c>
      <c r="W25" s="8">
        <f t="shared" si="13"/>
        <v>0</v>
      </c>
      <c r="X25" s="8">
        <f t="shared" si="13"/>
        <v>0</v>
      </c>
      <c r="Y25" s="8">
        <f t="shared" si="13"/>
        <v>0</v>
      </c>
      <c r="Z25" s="8">
        <f t="shared" si="13"/>
        <v>0</v>
      </c>
      <c r="AA25" s="8">
        <f t="shared" si="13"/>
        <v>0</v>
      </c>
    </row>
    <row r="26" spans="1:29">
      <c r="A26" s="25" t="s">
        <v>8</v>
      </c>
      <c r="B26" s="25" t="s">
        <v>9</v>
      </c>
      <c r="C26" s="3" t="s">
        <v>5</v>
      </c>
      <c r="D26" s="3">
        <f>D27+D28</f>
        <v>0</v>
      </c>
      <c r="E26" s="3">
        <f>E27+E28</f>
        <v>0</v>
      </c>
      <c r="F26" s="3">
        <f>F27+F28</f>
        <v>0</v>
      </c>
      <c r="G26" s="3">
        <f>G27+G28</f>
        <v>0</v>
      </c>
      <c r="H26" s="3">
        <f>H27+H28+889.575</f>
        <v>889.57500000000005</v>
      </c>
      <c r="I26" s="6">
        <v>1270</v>
      </c>
      <c r="J26" s="6">
        <f>[1]прил3!$J$15</f>
        <v>1588.2418600000001</v>
      </c>
      <c r="K26" s="6">
        <f>[1]прил3!$K$15</f>
        <v>800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</row>
    <row r="27" spans="1:29">
      <c r="A27" s="26"/>
      <c r="B27" s="26"/>
      <c r="C27" s="3" t="s">
        <v>30</v>
      </c>
      <c r="D27" s="13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</row>
    <row r="28" spans="1:29" ht="29.25" customHeight="1">
      <c r="A28" s="26"/>
      <c r="B28" s="26"/>
      <c r="C28" s="3" t="s">
        <v>31</v>
      </c>
      <c r="D28" s="13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</row>
    <row r="29" spans="1:29">
      <c r="A29" s="27"/>
      <c r="B29" s="27"/>
      <c r="C29" s="3" t="s">
        <v>32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9">
      <c r="A30" s="25" t="s">
        <v>10</v>
      </c>
      <c r="B30" s="25" t="s">
        <v>11</v>
      </c>
      <c r="C30" s="3" t="s">
        <v>5</v>
      </c>
      <c r="D30" s="6">
        <f>8563+D31+D32</f>
        <v>68894</v>
      </c>
      <c r="E30" s="6">
        <f>8283.1+E31+E32</f>
        <v>90558.1</v>
      </c>
      <c r="F30" s="6">
        <f>4955.23+F32+F31</f>
        <v>50053.94</v>
      </c>
      <c r="G30" s="6">
        <f>5796.647+G32+G31</f>
        <v>38344.248</v>
      </c>
      <c r="H30" s="6">
        <f>3589.02+H32+H31</f>
        <v>82708.081000000006</v>
      </c>
      <c r="I30" s="16">
        <f>3016.465+5389.15362+2487.12+I32+I31</f>
        <v>88452.71362000001</v>
      </c>
      <c r="J30" s="6">
        <f>[1]прил3!$J$18</f>
        <v>16591.056</v>
      </c>
      <c r="K30" s="6">
        <f>[1]прил3!$K$18</f>
        <v>14026.23</v>
      </c>
      <c r="L30" s="6">
        <v>389.02</v>
      </c>
      <c r="M30" s="6">
        <v>389.02</v>
      </c>
      <c r="N30" s="6">
        <v>389.02</v>
      </c>
      <c r="O30" s="6">
        <v>389.02</v>
      </c>
      <c r="P30" s="6">
        <v>389.02</v>
      </c>
      <c r="Q30" s="6">
        <v>389.02</v>
      </c>
      <c r="R30" s="6">
        <v>389.02</v>
      </c>
      <c r="S30" s="6">
        <v>389.02</v>
      </c>
      <c r="T30" s="6">
        <v>389.02</v>
      </c>
      <c r="U30" s="6">
        <v>389.02</v>
      </c>
      <c r="V30" s="6">
        <v>389.02</v>
      </c>
      <c r="W30" s="6">
        <v>389.02</v>
      </c>
      <c r="X30" s="6">
        <v>389.02</v>
      </c>
      <c r="Y30" s="6">
        <v>389.02</v>
      </c>
      <c r="Z30" s="6">
        <v>389.02</v>
      </c>
      <c r="AA30" s="6">
        <v>389.02</v>
      </c>
    </row>
    <row r="31" spans="1:29">
      <c r="A31" s="26"/>
      <c r="B31" s="26"/>
      <c r="C31" s="3" t="s">
        <v>30</v>
      </c>
      <c r="D31" s="8">
        <v>56937</v>
      </c>
      <c r="E31" s="8">
        <v>80275</v>
      </c>
      <c r="F31" s="8">
        <v>43988.71</v>
      </c>
      <c r="G31" s="8">
        <v>31221.179</v>
      </c>
      <c r="H31" s="8">
        <v>73635.971000000005</v>
      </c>
      <c r="I31" s="14">
        <f>40800+13710.04+11646+10406.92</f>
        <v>76562.960000000006</v>
      </c>
      <c r="J31" s="8"/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</row>
    <row r="32" spans="1:29" ht="27" customHeight="1">
      <c r="A32" s="26"/>
      <c r="B32" s="26"/>
      <c r="C32" s="3" t="s">
        <v>31</v>
      </c>
      <c r="D32" s="14">
        <v>3394</v>
      </c>
      <c r="E32" s="8">
        <v>2000</v>
      </c>
      <c r="F32" s="8">
        <v>1110</v>
      </c>
      <c r="G32" s="8">
        <v>1326.422</v>
      </c>
      <c r="H32" s="8">
        <v>5483.09</v>
      </c>
      <c r="I32" s="8">
        <v>997.01499999999999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</row>
    <row r="33" spans="1:27">
      <c r="A33" s="27"/>
      <c r="B33" s="27"/>
      <c r="C33" s="3" t="s">
        <v>32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1:27">
      <c r="A34" s="25" t="s">
        <v>12</v>
      </c>
      <c r="B34" s="25" t="s">
        <v>13</v>
      </c>
      <c r="C34" s="3" t="s">
        <v>5</v>
      </c>
      <c r="D34" s="6">
        <f>D35+D36</f>
        <v>0</v>
      </c>
      <c r="E34" s="6">
        <f t="shared" ref="E34:K34" si="14">E35+E36</f>
        <v>0</v>
      </c>
      <c r="F34" s="6">
        <f t="shared" si="14"/>
        <v>0</v>
      </c>
      <c r="G34" s="6">
        <f t="shared" si="14"/>
        <v>0</v>
      </c>
      <c r="H34" s="6">
        <f t="shared" si="14"/>
        <v>237.56</v>
      </c>
      <c r="I34" s="6">
        <f t="shared" si="14"/>
        <v>0</v>
      </c>
      <c r="J34" s="6">
        <f t="shared" si="14"/>
        <v>0</v>
      </c>
      <c r="K34" s="6">
        <f t="shared" si="14"/>
        <v>0</v>
      </c>
      <c r="L34" s="6">
        <f>L35+L36</f>
        <v>0</v>
      </c>
      <c r="M34" s="6">
        <f t="shared" ref="M34:AA34" si="15">M35+M36</f>
        <v>0</v>
      </c>
      <c r="N34" s="6">
        <f t="shared" si="15"/>
        <v>0</v>
      </c>
      <c r="O34" s="6">
        <f t="shared" si="15"/>
        <v>0</v>
      </c>
      <c r="P34" s="6">
        <f t="shared" si="15"/>
        <v>0</v>
      </c>
      <c r="Q34" s="6">
        <f t="shared" si="15"/>
        <v>0</v>
      </c>
      <c r="R34" s="6">
        <f t="shared" si="15"/>
        <v>0</v>
      </c>
      <c r="S34" s="6">
        <f t="shared" si="15"/>
        <v>0</v>
      </c>
      <c r="T34" s="6">
        <f t="shared" si="15"/>
        <v>0</v>
      </c>
      <c r="U34" s="6">
        <f t="shared" si="15"/>
        <v>0</v>
      </c>
      <c r="V34" s="6">
        <f t="shared" si="15"/>
        <v>0</v>
      </c>
      <c r="W34" s="6">
        <f t="shared" si="15"/>
        <v>0</v>
      </c>
      <c r="X34" s="6">
        <f t="shared" si="15"/>
        <v>0</v>
      </c>
      <c r="Y34" s="6">
        <f t="shared" si="15"/>
        <v>0</v>
      </c>
      <c r="Z34" s="6">
        <f t="shared" si="15"/>
        <v>0</v>
      </c>
      <c r="AA34" s="6">
        <f t="shared" si="15"/>
        <v>0</v>
      </c>
    </row>
    <row r="35" spans="1:27">
      <c r="A35" s="26"/>
      <c r="B35" s="26"/>
      <c r="C35" s="3" t="s">
        <v>30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</row>
    <row r="36" spans="1:27" ht="31.5">
      <c r="A36" s="26"/>
      <c r="B36" s="26"/>
      <c r="C36" s="3" t="s">
        <v>31</v>
      </c>
      <c r="D36" s="8">
        <v>0</v>
      </c>
      <c r="E36" s="8">
        <v>0</v>
      </c>
      <c r="F36" s="8">
        <v>0</v>
      </c>
      <c r="G36" s="8">
        <v>0</v>
      </c>
      <c r="H36" s="8">
        <v>237.56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</row>
    <row r="37" spans="1:27">
      <c r="A37" s="27"/>
      <c r="B37" s="27"/>
      <c r="C37" s="3" t="s">
        <v>32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 spans="1:27">
      <c r="A38" s="25" t="s">
        <v>14</v>
      </c>
      <c r="B38" s="25" t="s">
        <v>15</v>
      </c>
      <c r="C38" s="3" t="s">
        <v>5</v>
      </c>
      <c r="D38" s="6">
        <f>D39+D40+564</f>
        <v>5000</v>
      </c>
      <c r="E38" s="6">
        <f t="shared" ref="E38:L38" si="16">E39+E40</f>
        <v>0</v>
      </c>
      <c r="F38" s="6">
        <f>F39+F40+969.003</f>
        <v>5329.6529999999993</v>
      </c>
      <c r="G38" s="6">
        <f t="shared" si="16"/>
        <v>0</v>
      </c>
      <c r="H38" s="6">
        <f t="shared" si="16"/>
        <v>402.87</v>
      </c>
      <c r="I38" s="6">
        <v>157</v>
      </c>
      <c r="J38" s="6">
        <f t="shared" si="16"/>
        <v>0</v>
      </c>
      <c r="K38" s="6">
        <f>[1]прил3!$K$24</f>
        <v>0</v>
      </c>
      <c r="L38" s="6">
        <f t="shared" si="16"/>
        <v>0</v>
      </c>
      <c r="M38" s="6">
        <f t="shared" ref="M38:AA38" si="17">M39+M40</f>
        <v>0</v>
      </c>
      <c r="N38" s="6">
        <f t="shared" si="17"/>
        <v>0</v>
      </c>
      <c r="O38" s="6">
        <f t="shared" si="17"/>
        <v>0</v>
      </c>
      <c r="P38" s="6">
        <f t="shared" si="17"/>
        <v>0</v>
      </c>
      <c r="Q38" s="6">
        <f t="shared" si="17"/>
        <v>0</v>
      </c>
      <c r="R38" s="6">
        <f t="shared" si="17"/>
        <v>0</v>
      </c>
      <c r="S38" s="6">
        <f t="shared" si="17"/>
        <v>0</v>
      </c>
      <c r="T38" s="6">
        <f t="shared" si="17"/>
        <v>0</v>
      </c>
      <c r="U38" s="6">
        <f t="shared" si="17"/>
        <v>0</v>
      </c>
      <c r="V38" s="6">
        <f t="shared" si="17"/>
        <v>0</v>
      </c>
      <c r="W38" s="6">
        <f t="shared" si="17"/>
        <v>0</v>
      </c>
      <c r="X38" s="6">
        <f t="shared" si="17"/>
        <v>0</v>
      </c>
      <c r="Y38" s="6">
        <f t="shared" si="17"/>
        <v>0</v>
      </c>
      <c r="Z38" s="6">
        <f t="shared" si="17"/>
        <v>0</v>
      </c>
      <c r="AA38" s="6">
        <f t="shared" si="17"/>
        <v>0</v>
      </c>
    </row>
    <row r="39" spans="1:27">
      <c r="A39" s="26"/>
      <c r="B39" s="26"/>
      <c r="C39" s="3" t="s">
        <v>30</v>
      </c>
      <c r="D39" s="8">
        <v>4436</v>
      </c>
      <c r="E39" s="8">
        <v>0</v>
      </c>
      <c r="F39" s="8">
        <v>4360.6499999999996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</row>
    <row r="40" spans="1:27" ht="31.5">
      <c r="A40" s="26"/>
      <c r="B40" s="26"/>
      <c r="C40" s="3" t="s">
        <v>31</v>
      </c>
      <c r="D40" s="8">
        <v>0</v>
      </c>
      <c r="E40" s="8">
        <v>0</v>
      </c>
      <c r="F40" s="8">
        <v>0</v>
      </c>
      <c r="G40" s="8">
        <v>0</v>
      </c>
      <c r="H40" s="8">
        <v>402.87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</row>
    <row r="41" spans="1:27">
      <c r="A41" s="27"/>
      <c r="B41" s="27"/>
      <c r="C41" s="3" t="s">
        <v>32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 spans="1:27">
      <c r="A42" s="25" t="s">
        <v>17</v>
      </c>
      <c r="B42" s="25" t="s">
        <v>16</v>
      </c>
      <c r="C42" s="3" t="s">
        <v>5</v>
      </c>
      <c r="D42" s="7">
        <f>D46+D50+D54</f>
        <v>8700</v>
      </c>
      <c r="E42" s="7">
        <f>2000+E46+E50+E54</f>
        <v>4000</v>
      </c>
      <c r="F42" s="7">
        <f t="shared" ref="F42:L42" si="18">F46+F50+F54</f>
        <v>180</v>
      </c>
      <c r="G42" s="7">
        <f t="shared" si="18"/>
        <v>4711.8670000000002</v>
      </c>
      <c r="H42" s="7">
        <f t="shared" si="18"/>
        <v>569.88</v>
      </c>
      <c r="I42" s="7">
        <f t="shared" si="18"/>
        <v>0</v>
      </c>
      <c r="J42" s="7">
        <f t="shared" si="18"/>
        <v>0</v>
      </c>
      <c r="K42" s="7">
        <f t="shared" si="18"/>
        <v>0</v>
      </c>
      <c r="L42" s="7">
        <f t="shared" si="18"/>
        <v>0</v>
      </c>
      <c r="M42" s="7">
        <f t="shared" ref="M42:AA42" si="19">M46+M50+M54</f>
        <v>0</v>
      </c>
      <c r="N42" s="7">
        <f t="shared" si="19"/>
        <v>0</v>
      </c>
      <c r="O42" s="7">
        <f t="shared" si="19"/>
        <v>0</v>
      </c>
      <c r="P42" s="7">
        <f t="shared" si="19"/>
        <v>0</v>
      </c>
      <c r="Q42" s="7">
        <f t="shared" si="19"/>
        <v>0</v>
      </c>
      <c r="R42" s="7">
        <f t="shared" si="19"/>
        <v>0</v>
      </c>
      <c r="S42" s="7">
        <f t="shared" si="19"/>
        <v>0</v>
      </c>
      <c r="T42" s="7">
        <f t="shared" si="19"/>
        <v>0</v>
      </c>
      <c r="U42" s="7">
        <f t="shared" si="19"/>
        <v>0</v>
      </c>
      <c r="V42" s="7">
        <f t="shared" si="19"/>
        <v>0</v>
      </c>
      <c r="W42" s="7">
        <f t="shared" si="19"/>
        <v>0</v>
      </c>
      <c r="X42" s="7">
        <f t="shared" si="19"/>
        <v>0</v>
      </c>
      <c r="Y42" s="7">
        <f t="shared" si="19"/>
        <v>0</v>
      </c>
      <c r="Z42" s="7">
        <f t="shared" si="19"/>
        <v>0</v>
      </c>
      <c r="AA42" s="7">
        <f t="shared" si="19"/>
        <v>0</v>
      </c>
    </row>
    <row r="43" spans="1:27">
      <c r="A43" s="26"/>
      <c r="B43" s="26"/>
      <c r="C43" s="3" t="s">
        <v>30</v>
      </c>
      <c r="D43" s="8">
        <v>0</v>
      </c>
      <c r="E43" s="8">
        <f t="shared" ref="E43:L44" si="20">E46+E49+E52</f>
        <v>2000</v>
      </c>
      <c r="F43" s="8">
        <f t="shared" si="20"/>
        <v>130</v>
      </c>
      <c r="G43" s="8">
        <f t="shared" si="20"/>
        <v>4512.4859999999999</v>
      </c>
      <c r="H43" s="8">
        <f t="shared" si="20"/>
        <v>569.88</v>
      </c>
      <c r="I43" s="8">
        <f t="shared" si="20"/>
        <v>0</v>
      </c>
      <c r="J43" s="8">
        <f t="shared" si="20"/>
        <v>0</v>
      </c>
      <c r="K43" s="8">
        <f t="shared" si="20"/>
        <v>0</v>
      </c>
      <c r="L43" s="8">
        <f t="shared" si="20"/>
        <v>0</v>
      </c>
      <c r="M43" s="8">
        <f t="shared" ref="M43:AA43" si="21">M46+M49+M52</f>
        <v>0</v>
      </c>
      <c r="N43" s="8">
        <f t="shared" si="21"/>
        <v>0</v>
      </c>
      <c r="O43" s="8">
        <f t="shared" si="21"/>
        <v>0</v>
      </c>
      <c r="P43" s="8">
        <f t="shared" si="21"/>
        <v>0</v>
      </c>
      <c r="Q43" s="8">
        <f t="shared" si="21"/>
        <v>0</v>
      </c>
      <c r="R43" s="8">
        <f t="shared" si="21"/>
        <v>0</v>
      </c>
      <c r="S43" s="8">
        <f t="shared" si="21"/>
        <v>0</v>
      </c>
      <c r="T43" s="8">
        <f t="shared" si="21"/>
        <v>0</v>
      </c>
      <c r="U43" s="8">
        <f t="shared" si="21"/>
        <v>0</v>
      </c>
      <c r="V43" s="8">
        <f t="shared" si="21"/>
        <v>0</v>
      </c>
      <c r="W43" s="8">
        <f t="shared" si="21"/>
        <v>0</v>
      </c>
      <c r="X43" s="8">
        <f t="shared" si="21"/>
        <v>0</v>
      </c>
      <c r="Y43" s="8">
        <f t="shared" si="21"/>
        <v>0</v>
      </c>
      <c r="Z43" s="8">
        <f t="shared" si="21"/>
        <v>0</v>
      </c>
      <c r="AA43" s="8">
        <f t="shared" si="21"/>
        <v>0</v>
      </c>
    </row>
    <row r="44" spans="1:27" ht="31.5">
      <c r="A44" s="26"/>
      <c r="B44" s="26"/>
      <c r="C44" s="3" t="s">
        <v>31</v>
      </c>
      <c r="D44" s="8">
        <v>0</v>
      </c>
      <c r="E44" s="8">
        <f>E47+E50+E53</f>
        <v>0</v>
      </c>
      <c r="F44" s="8">
        <f>F47+F50+F53</f>
        <v>180</v>
      </c>
      <c r="G44" s="8">
        <f t="shared" si="20"/>
        <v>199.38200000000001</v>
      </c>
      <c r="H44" s="8">
        <f t="shared" si="20"/>
        <v>569.88</v>
      </c>
      <c r="I44" s="8">
        <f t="shared" si="20"/>
        <v>0</v>
      </c>
      <c r="J44" s="8">
        <f t="shared" si="20"/>
        <v>0</v>
      </c>
      <c r="K44" s="8">
        <f t="shared" si="20"/>
        <v>0</v>
      </c>
      <c r="L44" s="8">
        <f t="shared" si="20"/>
        <v>0</v>
      </c>
      <c r="M44" s="8">
        <f t="shared" ref="M44:AA44" si="22">M47+M50+M53</f>
        <v>0</v>
      </c>
      <c r="N44" s="8">
        <f t="shared" si="22"/>
        <v>0</v>
      </c>
      <c r="O44" s="8">
        <f t="shared" si="22"/>
        <v>0</v>
      </c>
      <c r="P44" s="8">
        <f t="shared" si="22"/>
        <v>0</v>
      </c>
      <c r="Q44" s="8">
        <f t="shared" si="22"/>
        <v>0</v>
      </c>
      <c r="R44" s="8">
        <f t="shared" si="22"/>
        <v>0</v>
      </c>
      <c r="S44" s="8">
        <f t="shared" si="22"/>
        <v>0</v>
      </c>
      <c r="T44" s="8">
        <f t="shared" si="22"/>
        <v>0</v>
      </c>
      <c r="U44" s="8">
        <f t="shared" si="22"/>
        <v>0</v>
      </c>
      <c r="V44" s="8">
        <f t="shared" si="22"/>
        <v>0</v>
      </c>
      <c r="W44" s="8">
        <f t="shared" si="22"/>
        <v>0</v>
      </c>
      <c r="X44" s="8">
        <f t="shared" si="22"/>
        <v>0</v>
      </c>
      <c r="Y44" s="8">
        <f t="shared" si="22"/>
        <v>0</v>
      </c>
      <c r="Z44" s="8">
        <f t="shared" si="22"/>
        <v>0</v>
      </c>
      <c r="AA44" s="8">
        <f t="shared" si="22"/>
        <v>0</v>
      </c>
    </row>
    <row r="45" spans="1:27">
      <c r="A45" s="27"/>
      <c r="B45" s="27"/>
      <c r="C45" s="3" t="s">
        <v>32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</row>
    <row r="46" spans="1:27">
      <c r="A46" s="25" t="s">
        <v>18</v>
      </c>
      <c r="B46" s="25" t="s">
        <v>11</v>
      </c>
      <c r="C46" s="3" t="s">
        <v>5</v>
      </c>
      <c r="D46" s="6">
        <f>D47+D48+6200</f>
        <v>6200</v>
      </c>
      <c r="E46" s="6">
        <f t="shared" ref="E46:K46" si="23">E47+E48</f>
        <v>2000</v>
      </c>
      <c r="F46" s="6">
        <f t="shared" si="23"/>
        <v>0</v>
      </c>
      <c r="G46" s="6">
        <f t="shared" si="23"/>
        <v>4313.1040000000003</v>
      </c>
      <c r="H46" s="6">
        <f t="shared" si="23"/>
        <v>0</v>
      </c>
      <c r="I46" s="6">
        <f t="shared" si="23"/>
        <v>0</v>
      </c>
      <c r="J46" s="6">
        <f t="shared" si="23"/>
        <v>0</v>
      </c>
      <c r="K46" s="6">
        <f t="shared" si="23"/>
        <v>0</v>
      </c>
      <c r="L46" s="6">
        <f>L47+L48</f>
        <v>0</v>
      </c>
      <c r="M46" s="6">
        <f t="shared" ref="M46:AA46" si="24">M47+M48</f>
        <v>0</v>
      </c>
      <c r="N46" s="6">
        <f t="shared" si="24"/>
        <v>0</v>
      </c>
      <c r="O46" s="6">
        <f t="shared" si="24"/>
        <v>0</v>
      </c>
      <c r="P46" s="6">
        <f t="shared" si="24"/>
        <v>0</v>
      </c>
      <c r="Q46" s="6">
        <f t="shared" si="24"/>
        <v>0</v>
      </c>
      <c r="R46" s="6">
        <f t="shared" si="24"/>
        <v>0</v>
      </c>
      <c r="S46" s="6">
        <f t="shared" si="24"/>
        <v>0</v>
      </c>
      <c r="T46" s="6">
        <f t="shared" si="24"/>
        <v>0</v>
      </c>
      <c r="U46" s="6">
        <f t="shared" si="24"/>
        <v>0</v>
      </c>
      <c r="V46" s="6">
        <f t="shared" si="24"/>
        <v>0</v>
      </c>
      <c r="W46" s="6">
        <f t="shared" si="24"/>
        <v>0</v>
      </c>
      <c r="X46" s="6">
        <f t="shared" si="24"/>
        <v>0</v>
      </c>
      <c r="Y46" s="6">
        <f t="shared" si="24"/>
        <v>0</v>
      </c>
      <c r="Z46" s="6">
        <f t="shared" si="24"/>
        <v>0</v>
      </c>
      <c r="AA46" s="6">
        <f t="shared" si="24"/>
        <v>0</v>
      </c>
    </row>
    <row r="47" spans="1:27">
      <c r="A47" s="26"/>
      <c r="B47" s="26"/>
      <c r="C47" s="3" t="s">
        <v>30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</row>
    <row r="48" spans="1:27" ht="28.5" customHeight="1">
      <c r="A48" s="26"/>
      <c r="B48" s="26"/>
      <c r="C48" s="3" t="s">
        <v>31</v>
      </c>
      <c r="D48" s="8">
        <v>0</v>
      </c>
      <c r="E48" s="8">
        <v>2000</v>
      </c>
      <c r="F48" s="8">
        <v>0</v>
      </c>
      <c r="G48" s="8">
        <v>4313.1040000000003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</row>
    <row r="49" spans="1:27">
      <c r="A49" s="27"/>
      <c r="B49" s="27"/>
      <c r="C49" s="3" t="s">
        <v>32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</row>
    <row r="50" spans="1:27">
      <c r="A50" s="25" t="s">
        <v>19</v>
      </c>
      <c r="B50" s="25" t="s">
        <v>15</v>
      </c>
      <c r="C50" s="3" t="s">
        <v>5</v>
      </c>
      <c r="D50" s="6">
        <f>D51+D52+2500</f>
        <v>2500</v>
      </c>
      <c r="E50" s="6">
        <f t="shared" ref="E50:K50" si="25">E51+E52</f>
        <v>0</v>
      </c>
      <c r="F50" s="6">
        <f>F51+F52+50</f>
        <v>180</v>
      </c>
      <c r="G50" s="6">
        <f t="shared" si="25"/>
        <v>199.38200000000001</v>
      </c>
      <c r="H50" s="6">
        <f t="shared" si="25"/>
        <v>569.88</v>
      </c>
      <c r="I50" s="6">
        <v>0</v>
      </c>
      <c r="J50" s="6">
        <f t="shared" si="25"/>
        <v>0</v>
      </c>
      <c r="K50" s="6">
        <f t="shared" si="25"/>
        <v>0</v>
      </c>
      <c r="L50" s="6">
        <f>L51+L52</f>
        <v>0</v>
      </c>
      <c r="M50" s="6">
        <f t="shared" ref="M50:AA50" si="26">M51+M52</f>
        <v>0</v>
      </c>
      <c r="N50" s="6">
        <f t="shared" si="26"/>
        <v>0</v>
      </c>
      <c r="O50" s="6">
        <f t="shared" si="26"/>
        <v>0</v>
      </c>
      <c r="P50" s="6">
        <f t="shared" si="26"/>
        <v>0</v>
      </c>
      <c r="Q50" s="6">
        <f t="shared" si="26"/>
        <v>0</v>
      </c>
      <c r="R50" s="6">
        <f t="shared" si="26"/>
        <v>0</v>
      </c>
      <c r="S50" s="6">
        <f t="shared" si="26"/>
        <v>0</v>
      </c>
      <c r="T50" s="6">
        <f t="shared" si="26"/>
        <v>0</v>
      </c>
      <c r="U50" s="6">
        <f t="shared" si="26"/>
        <v>0</v>
      </c>
      <c r="V50" s="6">
        <f t="shared" si="26"/>
        <v>0</v>
      </c>
      <c r="W50" s="6">
        <f t="shared" si="26"/>
        <v>0</v>
      </c>
      <c r="X50" s="6">
        <f t="shared" si="26"/>
        <v>0</v>
      </c>
      <c r="Y50" s="6">
        <f t="shared" si="26"/>
        <v>0</v>
      </c>
      <c r="Z50" s="6">
        <f t="shared" si="26"/>
        <v>0</v>
      </c>
      <c r="AA50" s="6">
        <f t="shared" si="26"/>
        <v>0</v>
      </c>
    </row>
    <row r="51" spans="1:27">
      <c r="A51" s="26"/>
      <c r="B51" s="26"/>
      <c r="C51" s="3" t="s">
        <v>30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</row>
    <row r="52" spans="1:27" ht="28.5" customHeight="1">
      <c r="A52" s="26"/>
      <c r="B52" s="26"/>
      <c r="C52" s="3" t="s">
        <v>31</v>
      </c>
      <c r="D52" s="8">
        <v>0</v>
      </c>
      <c r="E52" s="8">
        <v>0</v>
      </c>
      <c r="F52" s="8">
        <v>130</v>
      </c>
      <c r="G52" s="8">
        <v>199.38200000000001</v>
      </c>
      <c r="H52" s="8">
        <v>569.88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</row>
    <row r="53" spans="1:27">
      <c r="A53" s="27"/>
      <c r="B53" s="27"/>
      <c r="C53" s="3" t="s">
        <v>32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</row>
    <row r="54" spans="1:27">
      <c r="A54" s="25" t="s">
        <v>20</v>
      </c>
      <c r="B54" s="25" t="s">
        <v>13</v>
      </c>
      <c r="C54" s="3" t="s">
        <v>5</v>
      </c>
      <c r="D54" s="6">
        <f t="shared" ref="D54:L54" si="27">D55+D56</f>
        <v>0</v>
      </c>
      <c r="E54" s="6">
        <f t="shared" si="27"/>
        <v>0</v>
      </c>
      <c r="F54" s="6">
        <f t="shared" si="27"/>
        <v>0</v>
      </c>
      <c r="G54" s="6">
        <f t="shared" si="27"/>
        <v>199.381</v>
      </c>
      <c r="H54" s="6">
        <f t="shared" si="27"/>
        <v>0</v>
      </c>
      <c r="I54" s="6">
        <f t="shared" si="27"/>
        <v>0</v>
      </c>
      <c r="J54" s="6">
        <f t="shared" si="27"/>
        <v>0</v>
      </c>
      <c r="K54" s="6">
        <f t="shared" si="27"/>
        <v>0</v>
      </c>
      <c r="L54" s="6">
        <f t="shared" si="27"/>
        <v>0</v>
      </c>
      <c r="M54" s="6">
        <f t="shared" ref="M54:AA54" si="28">M55+M56</f>
        <v>0</v>
      </c>
      <c r="N54" s="6">
        <f t="shared" si="28"/>
        <v>0</v>
      </c>
      <c r="O54" s="6">
        <f t="shared" si="28"/>
        <v>0</v>
      </c>
      <c r="P54" s="6">
        <f t="shared" si="28"/>
        <v>0</v>
      </c>
      <c r="Q54" s="6">
        <f t="shared" si="28"/>
        <v>0</v>
      </c>
      <c r="R54" s="6">
        <f t="shared" si="28"/>
        <v>0</v>
      </c>
      <c r="S54" s="6">
        <f t="shared" si="28"/>
        <v>0</v>
      </c>
      <c r="T54" s="6">
        <f t="shared" si="28"/>
        <v>0</v>
      </c>
      <c r="U54" s="6">
        <f t="shared" si="28"/>
        <v>0</v>
      </c>
      <c r="V54" s="6">
        <f t="shared" si="28"/>
        <v>0</v>
      </c>
      <c r="W54" s="6">
        <f t="shared" si="28"/>
        <v>0</v>
      </c>
      <c r="X54" s="6">
        <f t="shared" si="28"/>
        <v>0</v>
      </c>
      <c r="Y54" s="6">
        <f t="shared" si="28"/>
        <v>0</v>
      </c>
      <c r="Z54" s="6">
        <f t="shared" si="28"/>
        <v>0</v>
      </c>
      <c r="AA54" s="6">
        <f t="shared" si="28"/>
        <v>0</v>
      </c>
    </row>
    <row r="55" spans="1:27">
      <c r="A55" s="26"/>
      <c r="B55" s="26"/>
      <c r="C55" s="3" t="s">
        <v>30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</row>
    <row r="56" spans="1:27" ht="31.5">
      <c r="A56" s="26"/>
      <c r="B56" s="26"/>
      <c r="C56" s="3" t="s">
        <v>31</v>
      </c>
      <c r="D56" s="8">
        <v>0</v>
      </c>
      <c r="E56" s="8">
        <v>0</v>
      </c>
      <c r="F56" s="8">
        <v>0</v>
      </c>
      <c r="G56" s="8">
        <v>199.381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</row>
    <row r="57" spans="1:27">
      <c r="A57" s="27"/>
      <c r="B57" s="27"/>
      <c r="C57" s="3" t="s">
        <v>32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</row>
    <row r="58" spans="1:27">
      <c r="A58" s="15" t="s">
        <v>21</v>
      </c>
      <c r="B58" s="23" t="s">
        <v>33</v>
      </c>
      <c r="C58" s="24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</row>
    <row r="59" spans="1:27">
      <c r="A59" s="25" t="s">
        <v>34</v>
      </c>
      <c r="B59" s="28" t="s">
        <v>22</v>
      </c>
      <c r="C59" s="3" t="s">
        <v>5</v>
      </c>
      <c r="D59" s="7">
        <f t="shared" ref="D59:I59" si="29">D60+D61</f>
        <v>0</v>
      </c>
      <c r="E59" s="7">
        <f t="shared" si="29"/>
        <v>0</v>
      </c>
      <c r="F59" s="7">
        <f t="shared" si="29"/>
        <v>0</v>
      </c>
      <c r="G59" s="7">
        <f t="shared" si="29"/>
        <v>1614.09</v>
      </c>
      <c r="H59" s="7">
        <f t="shared" si="29"/>
        <v>2690.43</v>
      </c>
      <c r="I59" s="7">
        <f t="shared" si="29"/>
        <v>3100.77</v>
      </c>
      <c r="J59" s="7">
        <f>[1]прил3!$J$41</f>
        <v>3518.07</v>
      </c>
      <c r="K59" s="7">
        <v>3767.08</v>
      </c>
      <c r="L59" s="7">
        <v>3767.08</v>
      </c>
      <c r="M59" s="7">
        <v>3767.08</v>
      </c>
      <c r="N59" s="7">
        <v>3767.08</v>
      </c>
      <c r="O59" s="7">
        <v>3767.08</v>
      </c>
      <c r="P59" s="7">
        <v>3767.08</v>
      </c>
      <c r="Q59" s="7">
        <v>3767.08</v>
      </c>
      <c r="R59" s="7">
        <v>3767.08</v>
      </c>
      <c r="S59" s="7">
        <v>3767.08</v>
      </c>
      <c r="T59" s="7">
        <v>3767.08</v>
      </c>
      <c r="U59" s="7">
        <v>3767.08</v>
      </c>
      <c r="V59" s="7">
        <v>3767.08</v>
      </c>
      <c r="W59" s="7">
        <v>3767.08</v>
      </c>
      <c r="X59" s="7">
        <v>3767.08</v>
      </c>
      <c r="Y59" s="7">
        <v>3767.08</v>
      </c>
      <c r="Z59" s="7">
        <v>3767.08</v>
      </c>
      <c r="AA59" s="7">
        <v>3767.08</v>
      </c>
    </row>
    <row r="60" spans="1:27">
      <c r="A60" s="26"/>
      <c r="B60" s="29"/>
      <c r="C60" s="3" t="s">
        <v>30</v>
      </c>
      <c r="D60" s="8">
        <v>0</v>
      </c>
      <c r="E60" s="8">
        <v>0</v>
      </c>
      <c r="F60" s="8">
        <v>0</v>
      </c>
      <c r="G60" s="8">
        <v>1614.09</v>
      </c>
      <c r="H60" s="8">
        <v>2690.43</v>
      </c>
      <c r="I60" s="8">
        <v>3100.77</v>
      </c>
      <c r="J60" s="8">
        <v>3159.52</v>
      </c>
      <c r="K60" s="8">
        <v>3159.52</v>
      </c>
      <c r="L60" s="8">
        <v>3159.52</v>
      </c>
      <c r="M60" s="8">
        <v>3159.52</v>
      </c>
      <c r="N60" s="8">
        <v>3159.52</v>
      </c>
      <c r="O60" s="8">
        <v>3159.52</v>
      </c>
      <c r="P60" s="8">
        <v>3159.52</v>
      </c>
      <c r="Q60" s="8">
        <v>3159.52</v>
      </c>
      <c r="R60" s="8">
        <v>3159.52</v>
      </c>
      <c r="S60" s="8">
        <v>3159.52</v>
      </c>
      <c r="T60" s="8">
        <v>3159.52</v>
      </c>
      <c r="U60" s="8">
        <v>3159.52</v>
      </c>
      <c r="V60" s="8">
        <v>3159.52</v>
      </c>
      <c r="W60" s="8">
        <v>3159.52</v>
      </c>
      <c r="X60" s="8">
        <v>3159.52</v>
      </c>
      <c r="Y60" s="8">
        <v>3159.52</v>
      </c>
      <c r="Z60" s="8">
        <v>3159.52</v>
      </c>
      <c r="AA60" s="8">
        <v>3159.52</v>
      </c>
    </row>
    <row r="61" spans="1:27" ht="27.75" customHeight="1">
      <c r="A61" s="26"/>
      <c r="B61" s="29"/>
      <c r="C61" s="3" t="s">
        <v>31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</row>
    <row r="62" spans="1:27">
      <c r="A62" s="27"/>
      <c r="B62" s="30"/>
      <c r="C62" s="3" t="s">
        <v>32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</row>
    <row r="63" spans="1:27">
      <c r="A63" s="25" t="s">
        <v>35</v>
      </c>
      <c r="B63" s="28" t="s">
        <v>23</v>
      </c>
      <c r="C63" s="3" t="s">
        <v>5</v>
      </c>
      <c r="D63" s="7">
        <f t="shared" ref="D63:I63" si="30">D64+D65</f>
        <v>0</v>
      </c>
      <c r="E63" s="7">
        <f t="shared" si="30"/>
        <v>0</v>
      </c>
      <c r="F63" s="7">
        <f t="shared" si="30"/>
        <v>0</v>
      </c>
      <c r="G63" s="7">
        <f t="shared" si="30"/>
        <v>27089.14</v>
      </c>
      <c r="H63" s="7">
        <f t="shared" si="30"/>
        <v>63188.71</v>
      </c>
      <c r="I63" s="7">
        <f t="shared" si="30"/>
        <v>47759.03</v>
      </c>
      <c r="J63" s="7">
        <f>[1]прил3!$J$43</f>
        <v>121271.46</v>
      </c>
      <c r="K63" s="12">
        <v>189322.6</v>
      </c>
      <c r="L63" s="12">
        <v>189322.6</v>
      </c>
      <c r="M63" s="12">
        <v>189322.6</v>
      </c>
      <c r="N63" s="12">
        <v>189322.6</v>
      </c>
      <c r="O63" s="12">
        <v>189322.6</v>
      </c>
      <c r="P63" s="12">
        <v>189322.6</v>
      </c>
      <c r="Q63" s="12">
        <v>189322.6</v>
      </c>
      <c r="R63" s="12">
        <v>189322.6</v>
      </c>
      <c r="S63" s="12">
        <v>189322.6</v>
      </c>
      <c r="T63" s="12">
        <v>189322.6</v>
      </c>
      <c r="U63" s="12">
        <v>189322.6</v>
      </c>
      <c r="V63" s="12">
        <v>189322.6</v>
      </c>
      <c r="W63" s="12">
        <v>189322.6</v>
      </c>
      <c r="X63" s="12">
        <v>189322.6</v>
      </c>
      <c r="Y63" s="12">
        <v>189322.6</v>
      </c>
      <c r="Z63" s="12">
        <v>189322.6</v>
      </c>
      <c r="AA63" s="12">
        <v>189322.6</v>
      </c>
    </row>
    <row r="64" spans="1:27">
      <c r="A64" s="26"/>
      <c r="B64" s="29"/>
      <c r="C64" s="3" t="s">
        <v>30</v>
      </c>
      <c r="D64" s="8">
        <v>0</v>
      </c>
      <c r="E64" s="8">
        <v>0</v>
      </c>
      <c r="F64" s="8">
        <v>0</v>
      </c>
      <c r="G64" s="8">
        <v>27089.14</v>
      </c>
      <c r="H64" s="8">
        <v>63188.71</v>
      </c>
      <c r="I64" s="8">
        <v>47759.03</v>
      </c>
      <c r="J64" s="8">
        <v>121271.46</v>
      </c>
      <c r="K64" s="8">
        <v>60635.73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</row>
    <row r="65" spans="1:27" ht="28.5" customHeight="1">
      <c r="A65" s="26"/>
      <c r="B65" s="29"/>
      <c r="C65" s="3" t="s">
        <v>31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</row>
    <row r="66" spans="1:27">
      <c r="A66" s="27"/>
      <c r="B66" s="30"/>
      <c r="C66" s="3" t="s">
        <v>32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</row>
    <row r="67" spans="1:27">
      <c r="A67" s="25" t="s">
        <v>36</v>
      </c>
      <c r="B67" s="28" t="s">
        <v>24</v>
      </c>
      <c r="C67" s="3" t="s">
        <v>5</v>
      </c>
      <c r="D67" s="7">
        <f t="shared" ref="D67:I67" si="31">D68+D69</f>
        <v>0</v>
      </c>
      <c r="E67" s="7">
        <f t="shared" si="31"/>
        <v>0</v>
      </c>
      <c r="F67" s="7">
        <f t="shared" si="31"/>
        <v>0</v>
      </c>
      <c r="G67" s="7">
        <f t="shared" si="31"/>
        <v>31318.133000000002</v>
      </c>
      <c r="H67" s="7">
        <f t="shared" si="31"/>
        <v>20693.47</v>
      </c>
      <c r="I67" s="7">
        <f t="shared" si="31"/>
        <v>11803.45</v>
      </c>
      <c r="J67" s="7">
        <f>[1]прил3!$J$46</f>
        <v>12159.5</v>
      </c>
      <c r="K67" s="7">
        <f>[1]прил3!$K$46</f>
        <v>9700.89</v>
      </c>
      <c r="L67" s="7">
        <v>5240</v>
      </c>
      <c r="M67" s="7">
        <v>5240</v>
      </c>
      <c r="N67" s="7">
        <v>5240</v>
      </c>
      <c r="O67" s="7">
        <v>5240</v>
      </c>
      <c r="P67" s="7">
        <v>5240</v>
      </c>
      <c r="Q67" s="7">
        <v>5240</v>
      </c>
      <c r="R67" s="7">
        <v>5240</v>
      </c>
      <c r="S67" s="7">
        <v>5240</v>
      </c>
      <c r="T67" s="7">
        <v>5240</v>
      </c>
      <c r="U67" s="7">
        <v>5240</v>
      </c>
      <c r="V67" s="7">
        <v>5240</v>
      </c>
      <c r="W67" s="7">
        <v>5240</v>
      </c>
      <c r="X67" s="7">
        <v>5240</v>
      </c>
      <c r="Y67" s="7">
        <v>5240</v>
      </c>
      <c r="Z67" s="7">
        <v>5240</v>
      </c>
      <c r="AA67" s="7">
        <v>5240</v>
      </c>
    </row>
    <row r="68" spans="1:27">
      <c r="A68" s="26"/>
      <c r="B68" s="29"/>
      <c r="C68" s="3" t="s">
        <v>30</v>
      </c>
      <c r="D68" s="8">
        <v>0</v>
      </c>
      <c r="E68" s="8">
        <v>0</v>
      </c>
      <c r="F68" s="8">
        <v>0</v>
      </c>
      <c r="G68" s="8">
        <v>31318.133000000002</v>
      </c>
      <c r="H68" s="8">
        <v>20693.47</v>
      </c>
      <c r="I68" s="8">
        <v>11803.45</v>
      </c>
      <c r="J68" s="8">
        <v>50</v>
      </c>
      <c r="K68" s="8">
        <v>23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</row>
    <row r="69" spans="1:27" ht="31.5">
      <c r="A69" s="26"/>
      <c r="B69" s="29"/>
      <c r="C69" s="3" t="s">
        <v>31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</row>
    <row r="70" spans="1:27">
      <c r="A70" s="27"/>
      <c r="B70" s="30"/>
      <c r="C70" s="3" t="s">
        <v>32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</row>
    <row r="71" spans="1:27">
      <c r="A71" s="25" t="s">
        <v>37</v>
      </c>
      <c r="B71" s="28" t="s">
        <v>40</v>
      </c>
      <c r="C71" s="3" t="s">
        <v>5</v>
      </c>
      <c r="D71" s="7">
        <f>D72+D73</f>
        <v>0</v>
      </c>
      <c r="E71" s="7">
        <f>E72+E73</f>
        <v>0</v>
      </c>
      <c r="F71" s="7">
        <f>F72+F73</f>
        <v>0</v>
      </c>
      <c r="G71" s="7">
        <f>210</f>
        <v>210</v>
      </c>
      <c r="H71" s="7">
        <f>309.9</f>
        <v>309.89999999999998</v>
      </c>
      <c r="I71" s="7">
        <f>I72+I73</f>
        <v>0</v>
      </c>
      <c r="J71" s="7">
        <f>J72+J73</f>
        <v>0</v>
      </c>
      <c r="K71" s="7">
        <f>[1]прил3!$K$49</f>
        <v>8000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</row>
    <row r="72" spans="1:27">
      <c r="A72" s="26"/>
      <c r="B72" s="29"/>
      <c r="C72" s="3" t="s">
        <v>30</v>
      </c>
      <c r="D72" s="10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</row>
    <row r="73" spans="1:27" ht="31.5">
      <c r="A73" s="26"/>
      <c r="B73" s="29"/>
      <c r="C73" s="3" t="s">
        <v>31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 spans="1:27">
      <c r="A74" s="27"/>
      <c r="B74" s="30"/>
      <c r="C74" s="3" t="s">
        <v>32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 spans="1:27">
      <c r="A75" s="25" t="s">
        <v>38</v>
      </c>
      <c r="B75" s="25" t="s">
        <v>25</v>
      </c>
      <c r="C75" s="3" t="s">
        <v>5</v>
      </c>
      <c r="D75" s="7">
        <f>D76+D77</f>
        <v>0</v>
      </c>
      <c r="E75" s="7">
        <f>E76+E77</f>
        <v>0</v>
      </c>
      <c r="F75" s="7">
        <f>F76+F77</f>
        <v>0</v>
      </c>
      <c r="G75" s="7">
        <f>45341</f>
        <v>45341</v>
      </c>
      <c r="H75" s="7">
        <f>H76+H77</f>
        <v>0</v>
      </c>
      <c r="I75" s="7">
        <f>64100.13</f>
        <v>64100.13</v>
      </c>
      <c r="J75" s="7">
        <f>J76+J77</f>
        <v>0</v>
      </c>
      <c r="K75" s="7">
        <f>[1]прил3!$K$52</f>
        <v>13701.75755</v>
      </c>
      <c r="L75" s="7">
        <f>L76+L77</f>
        <v>0</v>
      </c>
      <c r="M75" s="7">
        <f t="shared" ref="M75:AA75" si="32">M76+M77</f>
        <v>0</v>
      </c>
      <c r="N75" s="7">
        <f t="shared" si="32"/>
        <v>0</v>
      </c>
      <c r="O75" s="7">
        <f t="shared" si="32"/>
        <v>0</v>
      </c>
      <c r="P75" s="7">
        <f t="shared" si="32"/>
        <v>0</v>
      </c>
      <c r="Q75" s="7">
        <f t="shared" si="32"/>
        <v>0</v>
      </c>
      <c r="R75" s="7">
        <f t="shared" si="32"/>
        <v>0</v>
      </c>
      <c r="S75" s="7">
        <f t="shared" si="32"/>
        <v>0</v>
      </c>
      <c r="T75" s="7">
        <f t="shared" si="32"/>
        <v>0</v>
      </c>
      <c r="U75" s="7">
        <f t="shared" si="32"/>
        <v>0</v>
      </c>
      <c r="V75" s="7">
        <f t="shared" si="32"/>
        <v>0</v>
      </c>
      <c r="W75" s="7">
        <f t="shared" si="32"/>
        <v>0</v>
      </c>
      <c r="X75" s="7">
        <f t="shared" si="32"/>
        <v>0</v>
      </c>
      <c r="Y75" s="7">
        <f t="shared" si="32"/>
        <v>0</v>
      </c>
      <c r="Z75" s="7">
        <f t="shared" si="32"/>
        <v>0</v>
      </c>
      <c r="AA75" s="7">
        <f t="shared" si="32"/>
        <v>0</v>
      </c>
    </row>
    <row r="76" spans="1:27">
      <c r="A76" s="26"/>
      <c r="B76" s="26"/>
      <c r="C76" s="3" t="s">
        <v>30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</row>
    <row r="77" spans="1:27" ht="31.5">
      <c r="A77" s="26"/>
      <c r="B77" s="26"/>
      <c r="C77" s="3" t="s">
        <v>31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</row>
    <row r="78" spans="1:27" ht="15" customHeight="1">
      <c r="A78" s="43"/>
      <c r="B78" s="43"/>
      <c r="C78" s="3" t="s">
        <v>32</v>
      </c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</row>
    <row r="79" spans="1:27">
      <c r="A79" s="25" t="s">
        <v>39</v>
      </c>
      <c r="B79" s="25" t="s">
        <v>26</v>
      </c>
      <c r="C79" s="3" t="s">
        <v>5</v>
      </c>
      <c r="D79" s="7">
        <f>D80+D81</f>
        <v>0</v>
      </c>
      <c r="E79" s="7">
        <f>E80+E81</f>
        <v>0</v>
      </c>
      <c r="F79" s="7">
        <f>F80+F81</f>
        <v>0</v>
      </c>
      <c r="G79" s="7">
        <v>0</v>
      </c>
      <c r="H79" s="7">
        <v>0</v>
      </c>
      <c r="I79" s="7">
        <v>100</v>
      </c>
      <c r="J79" s="7">
        <f>[1]прил3!$J$55</f>
        <v>143.00700000000001</v>
      </c>
      <c r="K79" s="7">
        <v>200</v>
      </c>
      <c r="L79" s="7">
        <v>200</v>
      </c>
      <c r="M79" s="7">
        <v>200</v>
      </c>
      <c r="N79" s="7">
        <v>200</v>
      </c>
      <c r="O79" s="7">
        <v>200</v>
      </c>
      <c r="P79" s="7">
        <v>200</v>
      </c>
      <c r="Q79" s="7">
        <v>200</v>
      </c>
      <c r="R79" s="7">
        <v>200</v>
      </c>
      <c r="S79" s="7">
        <v>200</v>
      </c>
      <c r="T79" s="7">
        <v>200</v>
      </c>
      <c r="U79" s="7">
        <v>200</v>
      </c>
      <c r="V79" s="7">
        <v>200</v>
      </c>
      <c r="W79" s="7">
        <v>200</v>
      </c>
      <c r="X79" s="7">
        <v>200</v>
      </c>
      <c r="Y79" s="7">
        <v>200</v>
      </c>
      <c r="Z79" s="7">
        <v>200</v>
      </c>
      <c r="AA79" s="7">
        <v>200</v>
      </c>
    </row>
    <row r="80" spans="1:27">
      <c r="A80" s="26"/>
      <c r="B80" s="26"/>
      <c r="C80" s="3" t="s">
        <v>30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</row>
    <row r="81" spans="1:27" ht="30.75" customHeight="1">
      <c r="A81" s="26"/>
      <c r="B81" s="26"/>
      <c r="C81" s="3" t="s">
        <v>31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</row>
    <row r="82" spans="1:27">
      <c r="A82" s="30"/>
      <c r="B82" s="30"/>
      <c r="C82" s="3" t="s">
        <v>32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7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2" t="s">
        <v>44</v>
      </c>
    </row>
    <row r="84" spans="1:27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</sheetData>
  <mergeCells count="43">
    <mergeCell ref="B75:B78"/>
    <mergeCell ref="A75:A78"/>
    <mergeCell ref="A79:A82"/>
    <mergeCell ref="B79:B82"/>
    <mergeCell ref="A46:A49"/>
    <mergeCell ref="B26:B29"/>
    <mergeCell ref="A26:A29"/>
    <mergeCell ref="B38:B41"/>
    <mergeCell ref="A38:A41"/>
    <mergeCell ref="B18:B21"/>
    <mergeCell ref="A18:A21"/>
    <mergeCell ref="B22:B25"/>
    <mergeCell ref="A22:A25"/>
    <mergeCell ref="B67:B70"/>
    <mergeCell ref="A67:A70"/>
    <mergeCell ref="A11:AA11"/>
    <mergeCell ref="D15:AA15"/>
    <mergeCell ref="B59:B62"/>
    <mergeCell ref="A59:A62"/>
    <mergeCell ref="A12:AA12"/>
    <mergeCell ref="A13:AA13"/>
    <mergeCell ref="A42:A45"/>
    <mergeCell ref="B54:B57"/>
    <mergeCell ref="B63:B66"/>
    <mergeCell ref="A63:A66"/>
    <mergeCell ref="A54:A57"/>
    <mergeCell ref="W1:Z1"/>
    <mergeCell ref="W2:Z4"/>
    <mergeCell ref="W6:Z9"/>
    <mergeCell ref="C15:C16"/>
    <mergeCell ref="B50:B53"/>
    <mergeCell ref="A50:A53"/>
    <mergeCell ref="B46:B49"/>
    <mergeCell ref="B58:C58"/>
    <mergeCell ref="B42:B45"/>
    <mergeCell ref="B71:B74"/>
    <mergeCell ref="A71:A74"/>
    <mergeCell ref="A15:A16"/>
    <mergeCell ref="B15:B16"/>
    <mergeCell ref="B30:B33"/>
    <mergeCell ref="A30:A33"/>
    <mergeCell ref="B34:B37"/>
    <mergeCell ref="A34:A37"/>
  </mergeCells>
  <phoneticPr fontId="0" type="noConversion"/>
  <pageMargins left="0.15748031496062992" right="0.15748031496062992" top="0.39370078740157483" bottom="0.15748031496062992" header="0.31496062992125984" footer="0.31496062992125984"/>
  <pageSetup paperSize="9" scale="4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прил3</vt:lpstr>
      <vt:lpstr>Лист3</vt:lpstr>
      <vt:lpstr>Лист2</vt:lpstr>
      <vt:lpstr>прил3!Область_печати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2019-10-29T22:36:57Z</dcterms:modified>
</cp:coreProperties>
</file>