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" windowWidth="21072" windowHeight="9780"/>
  </bookViews>
  <sheets>
    <sheet name="Лист1" sheetId="1" r:id="rId1"/>
    <sheet name="Лист3" sheetId="3" r:id="rId2"/>
    <sheet name="Лист2" sheetId="2" r:id="rId3"/>
  </sheets>
  <definedNames>
    <definedName name="_xlnm.Print_Titles" localSheetId="0">Лист1!$A:$B,Лист1!$13:$13</definedName>
    <definedName name="_xlnm.Print_Area" localSheetId="0">Лист1!$A$1:$T$66</definedName>
  </definedNames>
  <calcPr calcId="124519"/>
</workbook>
</file>

<file path=xl/calcChain.xml><?xml version="1.0" encoding="utf-8"?>
<calcChain xmlns="http://schemas.openxmlformats.org/spreadsheetml/2006/main">
  <c r="L43" i="1"/>
  <c r="I43"/>
  <c r="R38"/>
  <c r="Q38"/>
  <c r="P38"/>
  <c r="O38"/>
  <c r="N38"/>
  <c r="M38"/>
  <c r="L38"/>
  <c r="K38"/>
  <c r="J38"/>
  <c r="I38"/>
  <c r="H38"/>
  <c r="G38"/>
  <c r="N30"/>
  <c r="L30"/>
  <c r="K30"/>
  <c r="J30"/>
  <c r="I30"/>
  <c r="H30"/>
  <c r="G30"/>
  <c r="R28"/>
  <c r="P28"/>
  <c r="N28"/>
  <c r="L28"/>
  <c r="J28"/>
  <c r="F30"/>
  <c r="E30"/>
  <c r="H28"/>
  <c r="F28"/>
  <c r="E28"/>
  <c r="K42"/>
  <c r="J42"/>
  <c r="L42" s="1"/>
  <c r="K41"/>
  <c r="L41"/>
  <c r="M41"/>
  <c r="N41"/>
  <c r="O41"/>
  <c r="P41"/>
  <c r="Q41"/>
  <c r="R41"/>
  <c r="J41"/>
  <c r="I41"/>
  <c r="H41"/>
  <c r="G41"/>
  <c r="F41"/>
  <c r="E41"/>
  <c r="D41"/>
  <c r="N29"/>
  <c r="M29"/>
  <c r="M30" s="1"/>
  <c r="H27"/>
  <c r="J27" s="1"/>
  <c r="L27" s="1"/>
  <c r="N27" s="1"/>
  <c r="P27" s="1"/>
  <c r="R27" s="1"/>
  <c r="G27"/>
  <c r="I27" s="1"/>
  <c r="K27" s="1"/>
  <c r="M27" s="1"/>
  <c r="O27" s="1"/>
  <c r="Q27" s="1"/>
  <c r="Q28" s="1"/>
  <c r="J22"/>
  <c r="K22"/>
  <c r="L22"/>
  <c r="M22"/>
  <c r="N22"/>
  <c r="O22"/>
  <c r="P22"/>
  <c r="Q22"/>
  <c r="R22"/>
  <c r="H22"/>
  <c r="K36"/>
  <c r="M36"/>
  <c r="O36"/>
  <c r="Q36"/>
  <c r="I36"/>
  <c r="G36"/>
  <c r="F36"/>
  <c r="H35"/>
  <c r="H36" s="1"/>
  <c r="N48"/>
  <c r="P48" s="1"/>
  <c r="R48" s="1"/>
  <c r="M48"/>
  <c r="O48" s="1"/>
  <c r="Q48" s="1"/>
  <c r="P47"/>
  <c r="R47" s="1"/>
  <c r="M47"/>
  <c r="O47" s="1"/>
  <c r="Q47" s="1"/>
  <c r="M46"/>
  <c r="O46" s="1"/>
  <c r="Q46" s="1"/>
  <c r="N46"/>
  <c r="P46" s="1"/>
  <c r="R46" s="1"/>
  <c r="K24"/>
  <c r="L24"/>
  <c r="M24"/>
  <c r="N24"/>
  <c r="O24"/>
  <c r="P24"/>
  <c r="Q24"/>
  <c r="R24"/>
  <c r="J24"/>
  <c r="I24"/>
  <c r="H24"/>
  <c r="G24"/>
  <c r="R20"/>
  <c r="Q20"/>
  <c r="P20"/>
  <c r="O20"/>
  <c r="N20"/>
  <c r="M20"/>
  <c r="L20"/>
  <c r="K20"/>
  <c r="J20"/>
  <c r="I20"/>
  <c r="H20"/>
  <c r="G20"/>
  <c r="F20"/>
  <c r="I16"/>
  <c r="K16" s="1"/>
  <c r="M16" s="1"/>
  <c r="O16" s="1"/>
  <c r="Q16" s="1"/>
  <c r="H16"/>
  <c r="J16" s="1"/>
  <c r="L16" s="1"/>
  <c r="N16" s="1"/>
  <c r="P16" s="1"/>
  <c r="R16" s="1"/>
  <c r="R14"/>
  <c r="Q14"/>
  <c r="G28" l="1"/>
  <c r="I28"/>
  <c r="K28"/>
  <c r="M28"/>
  <c r="O28"/>
  <c r="M42"/>
  <c r="O42" s="1"/>
  <c r="Q42" s="1"/>
  <c r="J35"/>
  <c r="N42"/>
  <c r="O29"/>
  <c r="O30" s="1"/>
  <c r="P29"/>
  <c r="P30" s="1"/>
  <c r="J36" l="1"/>
  <c r="L35"/>
  <c r="R29"/>
  <c r="R30" s="1"/>
  <c r="P42"/>
  <c r="Q29"/>
  <c r="Q30" s="1"/>
  <c r="L36" l="1"/>
  <c r="N35"/>
  <c r="R42"/>
  <c r="P35" l="1"/>
  <c r="N36"/>
  <c r="P36" l="1"/>
  <c r="R35"/>
  <c r="R36" s="1"/>
</calcChain>
</file>

<file path=xl/sharedStrings.xml><?xml version="1.0" encoding="utf-8"?>
<sst xmlns="http://schemas.openxmlformats.org/spreadsheetml/2006/main" count="109" uniqueCount="65">
  <si>
    <t>рублей</t>
  </si>
  <si>
    <t>% к предыдущему году</t>
  </si>
  <si>
    <t>км</t>
  </si>
  <si>
    <t>Объём работ, выполненных организациями по виду деятельности «Строительство»</t>
  </si>
  <si>
    <t>млн. рублей</t>
  </si>
  <si>
    <t>Ввод в эксплуатацию жилых домов за счёт всех источников финансирования</t>
  </si>
  <si>
    <t>тыс. кв. метров общей площади</t>
  </si>
  <si>
    <t>единиц</t>
  </si>
  <si>
    <t>Оборот розничной торговли</t>
  </si>
  <si>
    <t>в сопоставимых ценах, %</t>
  </si>
  <si>
    <t>Доля убыточных организаций в общем числе организаций</t>
  </si>
  <si>
    <t>%</t>
  </si>
  <si>
    <t>Фонд начисленной заработной платы всех работников по полному кругу организаций</t>
  </si>
  <si>
    <t>Среднемесячная начисленная номинальная заработная плата работников по обследуемому кругу организаций</t>
  </si>
  <si>
    <t>Численность постоянного населения (среднегодовая)</t>
  </si>
  <si>
    <t xml:space="preserve">Среднесписочная численность работников обследуемых организаций </t>
  </si>
  <si>
    <t>Уровень регистрируемой безработицы к экономически активному населению</t>
  </si>
  <si>
    <t>тыс. рублей</t>
  </si>
  <si>
    <t>Наименование</t>
  </si>
  <si>
    <t xml:space="preserve">показателя </t>
  </si>
  <si>
    <t xml:space="preserve">Единица измерения </t>
  </si>
  <si>
    <t xml:space="preserve">2013 год </t>
  </si>
  <si>
    <t>2014 год</t>
  </si>
  <si>
    <t xml:space="preserve">2015 год </t>
  </si>
  <si>
    <t xml:space="preserve">Оценка 2016 года </t>
  </si>
  <si>
    <t>2017 год</t>
  </si>
  <si>
    <t>2018 год</t>
  </si>
  <si>
    <t>2019 год</t>
  </si>
  <si>
    <t>2020 год</t>
  </si>
  <si>
    <t xml:space="preserve">2021 год </t>
  </si>
  <si>
    <t>I</t>
  </si>
  <si>
    <t xml:space="preserve">вариант </t>
  </si>
  <si>
    <t>II</t>
  </si>
  <si>
    <t>вариант</t>
  </si>
  <si>
    <t>ПРОГНОЗ</t>
  </si>
  <si>
    <t xml:space="preserve"> социально-экономического развития Верхнебуреинского муниципального района на долгосрочный период</t>
  </si>
  <si>
    <t xml:space="preserve">2022 год </t>
  </si>
  <si>
    <t>1. Оборот организаций по всем видам экономической деятельности</t>
  </si>
  <si>
    <t>Оборот общественного питания</t>
  </si>
  <si>
    <t>Сальдированный финансовый результат</t>
  </si>
  <si>
    <t>тыс. человек</t>
  </si>
  <si>
    <t>Доходы от использования муниципального недвижимого имущества, поступающие в консолидированный бюджет района</t>
  </si>
  <si>
    <t>Доходы от использования имущества и прав, находящихся в муниципальной собственности</t>
  </si>
  <si>
    <t>5. Строительство</t>
  </si>
  <si>
    <t>7. Потребительский рынок</t>
  </si>
  <si>
    <t>8. Финансовые результаты деятельности организаций</t>
  </si>
  <si>
    <t>10. Демография, труд и занятость</t>
  </si>
  <si>
    <t>11. Муниципальное имущество</t>
  </si>
  <si>
    <t>12. Образование</t>
  </si>
  <si>
    <t>13. Культура</t>
  </si>
  <si>
    <t>Доходы от аренды муниципальных земельных участков, поступающие в консолидированный бюджет района</t>
  </si>
  <si>
    <t>х</t>
  </si>
  <si>
    <t>2. Продукция сельского хозяйства в хозяйствах всех категорий</t>
  </si>
  <si>
    <t xml:space="preserve">3. Протяжённость автомобильных дорог общего пользования местного значения </t>
  </si>
  <si>
    <t>6. Число малых и средних предприятий, включая микро-предприятия (на конец года), − всего</t>
  </si>
  <si>
    <t>9. Денежные доходы населения</t>
  </si>
  <si>
    <t>4. Инвестиции в основной капитал</t>
  </si>
  <si>
    <t>тыс. чел.</t>
  </si>
  <si>
    <t>от  "__" ________ 20__ г.   №____</t>
  </si>
  <si>
    <t>постановлением администрации района</t>
  </si>
  <si>
    <t>Число казенных, бюджетных, автономных учреждений дополнительного образования</t>
  </si>
  <si>
    <t>Число казенных, бюджетных, автономных учреждений культуры</t>
  </si>
  <si>
    <t>Число казенных, бюджетных, автономных учреждений дошкольного образования</t>
  </si>
  <si>
    <t>Число казенных, бюджетных, автономных учреждений общего образования</t>
  </si>
  <si>
    <t>УТВЕРЖДЕН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</si>
</sst>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 indent="1"/>
    </xf>
    <xf numFmtId="0" fontId="1" fillId="2" borderId="6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8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 indent="1"/>
    </xf>
    <xf numFmtId="0" fontId="1" fillId="2" borderId="8" xfId="0" applyFont="1" applyFill="1" applyBorder="1" applyAlignment="1">
      <alignment horizontal="left" wrapText="1" indent="1"/>
    </xf>
    <xf numFmtId="164" fontId="1" fillId="2" borderId="8" xfId="0" applyNumberFormat="1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left" vertical="top" wrapText="1" indent="1"/>
    </xf>
    <xf numFmtId="0" fontId="1" fillId="2" borderId="9" xfId="0" applyFont="1" applyFill="1" applyBorder="1" applyAlignment="1">
      <alignment horizontal="center" vertical="top" wrapText="1"/>
    </xf>
    <xf numFmtId="1" fontId="1" fillId="2" borderId="8" xfId="0" applyNumberFormat="1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164" fontId="1" fillId="2" borderId="9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3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 indent="1"/>
    </xf>
    <xf numFmtId="0" fontId="1" fillId="2" borderId="8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center" vertical="top"/>
    </xf>
    <xf numFmtId="164" fontId="1" fillId="3" borderId="8" xfId="0" applyNumberFormat="1" applyFont="1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/>
    </xf>
    <xf numFmtId="1" fontId="1" fillId="3" borderId="8" xfId="0" applyNumberFormat="1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  <xf numFmtId="164" fontId="1" fillId="3" borderId="9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3" fillId="0" borderId="0" xfId="0" applyFont="1"/>
    <xf numFmtId="0" fontId="1" fillId="2" borderId="8" xfId="0" applyFont="1" applyFill="1" applyBorder="1" applyAlignment="1">
      <alignment horizontal="left" vertical="top" wrapText="1" indent="1"/>
    </xf>
    <xf numFmtId="0" fontId="4" fillId="0" borderId="0" xfId="0" applyFont="1"/>
    <xf numFmtId="0" fontId="1" fillId="3" borderId="8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2" borderId="8" xfId="0" applyFont="1" applyFill="1" applyBorder="1" applyAlignment="1">
      <alignment horizontal="left" vertical="top" wrapText="1" inden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8" xfId="0" applyFont="1" applyFill="1" applyBorder="1" applyAlignment="1">
      <alignment horizontal="left" vertical="top" wrapText="1" indent="1"/>
    </xf>
    <xf numFmtId="0" fontId="1" fillId="0" borderId="8" xfId="0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6"/>
  <sheetViews>
    <sheetView tabSelected="1" showWhiteSpace="0" view="pageBreakPreview" topLeftCell="A7" zoomScaleSheetLayoutView="100" workbookViewId="0">
      <pane xSplit="1" ySplit="7" topLeftCell="B29" activePane="bottomRight" state="frozen"/>
      <selection activeCell="A7" sqref="A7"/>
      <selection pane="topRight" activeCell="B7" sqref="B7"/>
      <selection pane="bottomLeft" activeCell="A14" sqref="A14"/>
      <selection pane="bottomRight" activeCell="E36" sqref="E36"/>
    </sheetView>
  </sheetViews>
  <sheetFormatPr defaultRowHeight="14.4"/>
  <cols>
    <col min="1" max="1" width="24.44140625" customWidth="1"/>
    <col min="2" max="2" width="10" style="17" customWidth="1"/>
    <col min="3" max="4" width="9.6640625" customWidth="1"/>
    <col min="5" max="5" width="10.109375" customWidth="1"/>
    <col min="6" max="6" width="10" customWidth="1"/>
    <col min="7" max="7" width="9.77734375" customWidth="1"/>
    <col min="8" max="8" width="9.5546875" customWidth="1"/>
    <col min="9" max="9" width="10.109375" customWidth="1"/>
    <col min="10" max="10" width="9.77734375" customWidth="1"/>
    <col min="11" max="11" width="9.5546875" customWidth="1"/>
    <col min="12" max="12" width="9.33203125" customWidth="1"/>
    <col min="13" max="13" width="9.88671875" customWidth="1"/>
    <col min="14" max="14" width="9.6640625" customWidth="1"/>
    <col min="15" max="15" width="10.33203125" customWidth="1"/>
    <col min="16" max="16" width="10.109375" customWidth="1"/>
    <col min="17" max="17" width="10.33203125" customWidth="1"/>
    <col min="18" max="18" width="9.5546875" customWidth="1"/>
  </cols>
  <sheetData>
    <row r="1" spans="1:20" ht="15.6">
      <c r="O1" s="28"/>
      <c r="P1" s="28" t="s">
        <v>64</v>
      </c>
      <c r="Q1" s="28"/>
      <c r="R1" s="28"/>
    </row>
    <row r="2" spans="1:20" ht="15.6">
      <c r="O2" s="28"/>
      <c r="P2" s="28"/>
      <c r="Q2" s="28"/>
      <c r="R2" s="28"/>
    </row>
    <row r="3" spans="1:20" ht="18">
      <c r="O3" s="30" t="s">
        <v>59</v>
      </c>
      <c r="P3" s="30"/>
      <c r="Q3" s="30"/>
      <c r="R3" s="30"/>
    </row>
    <row r="4" spans="1:20" ht="25.2" customHeight="1">
      <c r="O4" s="36" t="s">
        <v>58</v>
      </c>
      <c r="P4" s="36"/>
      <c r="Q4" s="36"/>
      <c r="R4" s="36"/>
    </row>
    <row r="5" spans="1:20" ht="17.399999999999999">
      <c r="C5" s="45" t="s">
        <v>34</v>
      </c>
      <c r="D5" s="45"/>
      <c r="E5" s="45"/>
      <c r="F5" s="45"/>
      <c r="G5" s="45"/>
      <c r="H5" s="45"/>
      <c r="I5" s="45"/>
      <c r="J5" s="45"/>
      <c r="K5" s="45"/>
      <c r="O5" s="28"/>
      <c r="P5" s="28"/>
      <c r="Q5" s="28"/>
      <c r="R5" s="28"/>
    </row>
    <row r="6" spans="1:20" ht="38.25" customHeight="1">
      <c r="C6" s="46" t="s">
        <v>35</v>
      </c>
      <c r="D6" s="46"/>
      <c r="E6" s="46"/>
      <c r="F6" s="46"/>
      <c r="G6" s="46"/>
      <c r="H6" s="46"/>
      <c r="I6" s="46"/>
      <c r="J6" s="46"/>
      <c r="K6" s="46"/>
    </row>
    <row r="8" spans="1:20" ht="15" thickBot="1"/>
    <row r="9" spans="1:20" ht="15" thickBot="1">
      <c r="A9" s="2" t="s">
        <v>18</v>
      </c>
      <c r="B9" s="41" t="s">
        <v>20</v>
      </c>
      <c r="C9" s="41" t="s">
        <v>21</v>
      </c>
      <c r="D9" s="41" t="s">
        <v>22</v>
      </c>
      <c r="E9" s="41" t="s">
        <v>23</v>
      </c>
      <c r="F9" s="41" t="s">
        <v>24</v>
      </c>
      <c r="G9" s="34" t="s">
        <v>25</v>
      </c>
      <c r="H9" s="35"/>
      <c r="I9" s="34" t="s">
        <v>26</v>
      </c>
      <c r="J9" s="35"/>
      <c r="K9" s="34" t="s">
        <v>27</v>
      </c>
      <c r="L9" s="35"/>
      <c r="M9" s="34" t="s">
        <v>28</v>
      </c>
      <c r="N9" s="35"/>
      <c r="O9" s="34" t="s">
        <v>29</v>
      </c>
      <c r="P9" s="35"/>
      <c r="Q9" s="34" t="s">
        <v>36</v>
      </c>
      <c r="R9" s="35"/>
      <c r="S9" s="33"/>
      <c r="T9" s="33"/>
    </row>
    <row r="10" spans="1:20">
      <c r="A10" s="3" t="s">
        <v>19</v>
      </c>
      <c r="B10" s="42"/>
      <c r="C10" s="42"/>
      <c r="D10" s="42"/>
      <c r="E10" s="42"/>
      <c r="F10" s="42"/>
      <c r="G10" s="5" t="s">
        <v>30</v>
      </c>
      <c r="H10" s="5" t="s">
        <v>32</v>
      </c>
      <c r="I10" s="5" t="s">
        <v>30</v>
      </c>
      <c r="J10" s="5" t="s">
        <v>32</v>
      </c>
      <c r="K10" s="5" t="s">
        <v>30</v>
      </c>
      <c r="L10" s="5" t="s">
        <v>32</v>
      </c>
      <c r="M10" s="5" t="s">
        <v>30</v>
      </c>
      <c r="N10" s="5" t="s">
        <v>32</v>
      </c>
      <c r="O10" s="5" t="s">
        <v>30</v>
      </c>
      <c r="P10" s="5" t="s">
        <v>32</v>
      </c>
      <c r="Q10" s="5" t="s">
        <v>30</v>
      </c>
      <c r="R10" s="5" t="s">
        <v>32</v>
      </c>
      <c r="S10" s="8"/>
      <c r="T10" s="8"/>
    </row>
    <row r="11" spans="1:20" ht="15" thickBot="1">
      <c r="A11" s="4"/>
      <c r="B11" s="43"/>
      <c r="C11" s="43"/>
      <c r="D11" s="43"/>
      <c r="E11" s="43"/>
      <c r="F11" s="43"/>
      <c r="G11" s="1" t="s">
        <v>31</v>
      </c>
      <c r="H11" s="1" t="s">
        <v>31</v>
      </c>
      <c r="I11" s="1" t="s">
        <v>31</v>
      </c>
      <c r="J11" s="1" t="s">
        <v>33</v>
      </c>
      <c r="K11" s="1" t="s">
        <v>31</v>
      </c>
      <c r="L11" s="1" t="s">
        <v>31</v>
      </c>
      <c r="M11" s="1" t="s">
        <v>33</v>
      </c>
      <c r="N11" s="1" t="s">
        <v>31</v>
      </c>
      <c r="O11" s="1" t="s">
        <v>31</v>
      </c>
      <c r="P11" s="1" t="s">
        <v>31</v>
      </c>
      <c r="Q11" s="1" t="s">
        <v>31</v>
      </c>
      <c r="R11" s="1" t="s">
        <v>31</v>
      </c>
      <c r="S11" s="8"/>
      <c r="T11" s="8"/>
    </row>
    <row r="12" spans="1:20" ht="7.5" customHeight="1">
      <c r="A12" s="6"/>
    </row>
    <row r="13" spans="1:20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</row>
    <row r="14" spans="1:20" ht="28.5" customHeight="1">
      <c r="A14" s="37" t="s">
        <v>37</v>
      </c>
      <c r="B14" s="7" t="s">
        <v>4</v>
      </c>
      <c r="C14" s="7">
        <v>12415</v>
      </c>
      <c r="D14" s="7">
        <v>12948</v>
      </c>
      <c r="E14" s="7">
        <v>14469</v>
      </c>
      <c r="F14" s="7">
        <v>16500</v>
      </c>
      <c r="G14" s="7">
        <v>18500</v>
      </c>
      <c r="H14" s="7">
        <v>18700</v>
      </c>
      <c r="I14" s="7">
        <v>20800</v>
      </c>
      <c r="J14" s="7">
        <v>21400</v>
      </c>
      <c r="K14" s="7">
        <v>23600</v>
      </c>
      <c r="L14" s="7">
        <v>24500</v>
      </c>
      <c r="M14" s="7">
        <v>24570</v>
      </c>
      <c r="N14" s="7">
        <v>26200</v>
      </c>
      <c r="O14" s="7">
        <v>25550</v>
      </c>
      <c r="P14" s="7">
        <v>28000</v>
      </c>
      <c r="Q14" s="7">
        <f>O14*Q15/100</f>
        <v>26572</v>
      </c>
      <c r="R14" s="7">
        <f>P14*R15/100</f>
        <v>30240</v>
      </c>
    </row>
    <row r="15" spans="1:20" ht="41.4">
      <c r="A15" s="37"/>
      <c r="B15" s="7" t="s">
        <v>1</v>
      </c>
      <c r="C15" s="11">
        <v>107.6</v>
      </c>
      <c r="D15" s="11">
        <v>104.3</v>
      </c>
      <c r="E15" s="11">
        <v>111.7</v>
      </c>
      <c r="F15" s="11">
        <v>114</v>
      </c>
      <c r="G15" s="11">
        <v>112.1</v>
      </c>
      <c r="H15" s="11">
        <v>113.3</v>
      </c>
      <c r="I15" s="11">
        <v>112.4</v>
      </c>
      <c r="J15" s="11">
        <v>114.4</v>
      </c>
      <c r="K15" s="11">
        <v>113.5</v>
      </c>
      <c r="L15" s="11">
        <v>114.5</v>
      </c>
      <c r="M15" s="11">
        <v>103.8</v>
      </c>
      <c r="N15" s="11">
        <v>106.9</v>
      </c>
      <c r="O15" s="11">
        <v>104</v>
      </c>
      <c r="P15" s="11">
        <v>106.9</v>
      </c>
      <c r="Q15" s="11">
        <v>104</v>
      </c>
      <c r="R15" s="11">
        <v>108</v>
      </c>
    </row>
    <row r="16" spans="1:20" ht="31.5" customHeight="1">
      <c r="A16" s="37" t="s">
        <v>52</v>
      </c>
      <c r="B16" s="7" t="s">
        <v>4</v>
      </c>
      <c r="C16" s="11">
        <v>573.70000000000005</v>
      </c>
      <c r="D16" s="11">
        <v>557.20000000000005</v>
      </c>
      <c r="E16" s="11">
        <v>546</v>
      </c>
      <c r="F16" s="11">
        <v>537.79999999999995</v>
      </c>
      <c r="G16" s="11">
        <v>537.79999999999995</v>
      </c>
      <c r="H16" s="11">
        <f>F16*H17/100</f>
        <v>548.55600000000004</v>
      </c>
      <c r="I16" s="11">
        <f>G16*I17/100</f>
        <v>548.55600000000004</v>
      </c>
      <c r="J16" s="11">
        <f>H16*J17/100</f>
        <v>2085.6099120000003</v>
      </c>
      <c r="K16" s="11">
        <f t="shared" ref="K16:R16" si="0">I16*K17/100</f>
        <v>822.83400000000006</v>
      </c>
      <c r="L16" s="11">
        <f t="shared" si="0"/>
        <v>2169.0343084800006</v>
      </c>
      <c r="M16" s="11">
        <f t="shared" si="0"/>
        <v>839.29067999999995</v>
      </c>
      <c r="N16" s="11">
        <f t="shared" si="0"/>
        <v>2277.4860239040008</v>
      </c>
      <c r="O16" s="11">
        <f t="shared" si="0"/>
        <v>856.07649359999994</v>
      </c>
      <c r="P16" s="11">
        <f t="shared" si="0"/>
        <v>2391.360325099201</v>
      </c>
      <c r="Q16" s="11">
        <f t="shared" si="0"/>
        <v>873.19802347199993</v>
      </c>
      <c r="R16" s="11">
        <f t="shared" si="0"/>
        <v>2510.9283413541611</v>
      </c>
    </row>
    <row r="17" spans="1:18" ht="44.4" customHeight="1">
      <c r="A17" s="37"/>
      <c r="B17" s="7" t="s">
        <v>1</v>
      </c>
      <c r="C17" s="22">
        <v>115.4</v>
      </c>
      <c r="D17" s="22">
        <v>97.1</v>
      </c>
      <c r="E17" s="22">
        <v>98</v>
      </c>
      <c r="F17" s="22">
        <v>98.5</v>
      </c>
      <c r="G17" s="22">
        <v>100</v>
      </c>
      <c r="H17" s="22">
        <v>102</v>
      </c>
      <c r="I17" s="22">
        <v>102</v>
      </c>
      <c r="J17" s="22">
        <v>380.2</v>
      </c>
      <c r="K17" s="22">
        <v>150</v>
      </c>
      <c r="L17" s="22">
        <v>104</v>
      </c>
      <c r="M17" s="22">
        <v>102</v>
      </c>
      <c r="N17" s="11">
        <v>105</v>
      </c>
      <c r="O17" s="11">
        <v>102</v>
      </c>
      <c r="P17" s="11">
        <v>105</v>
      </c>
      <c r="Q17" s="11">
        <v>102</v>
      </c>
      <c r="R17" s="11">
        <v>105</v>
      </c>
    </row>
    <row r="18" spans="1:18" ht="64.2" customHeight="1">
      <c r="A18" s="19" t="s">
        <v>53</v>
      </c>
      <c r="B18" s="7" t="s">
        <v>2</v>
      </c>
      <c r="C18" s="18">
        <v>196.6</v>
      </c>
      <c r="D18" s="18">
        <v>196.6</v>
      </c>
      <c r="E18" s="18">
        <v>196.6</v>
      </c>
      <c r="F18" s="18">
        <v>174.6</v>
      </c>
      <c r="G18" s="18">
        <v>174.6</v>
      </c>
      <c r="H18" s="18">
        <v>234.3</v>
      </c>
      <c r="I18" s="18">
        <v>234.3</v>
      </c>
      <c r="J18" s="18">
        <v>234.3</v>
      </c>
      <c r="K18" s="18">
        <v>234.3</v>
      </c>
      <c r="L18" s="18">
        <v>234.3</v>
      </c>
      <c r="M18" s="18">
        <v>234.3</v>
      </c>
      <c r="N18" s="7">
        <v>234.3</v>
      </c>
      <c r="O18" s="7">
        <v>234.3</v>
      </c>
      <c r="P18" s="7">
        <v>234.3</v>
      </c>
      <c r="Q18" s="7">
        <v>234.3</v>
      </c>
      <c r="R18" s="7">
        <v>234.3</v>
      </c>
    </row>
    <row r="19" spans="1:18" ht="30" customHeight="1">
      <c r="A19" s="37" t="s">
        <v>56</v>
      </c>
      <c r="B19" s="7" t="s">
        <v>4</v>
      </c>
      <c r="C19" s="22">
        <v>6863.2</v>
      </c>
      <c r="D19" s="22">
        <v>4436.5</v>
      </c>
      <c r="E19" s="22">
        <v>1889.1</v>
      </c>
      <c r="F19" s="22">
        <v>2653.5</v>
      </c>
      <c r="G19" s="22">
        <v>3286.5</v>
      </c>
      <c r="H19" s="22">
        <v>10329</v>
      </c>
      <c r="I19" s="22">
        <v>3279</v>
      </c>
      <c r="J19" s="22">
        <v>11094.8</v>
      </c>
      <c r="K19" s="22">
        <v>2420</v>
      </c>
      <c r="L19" s="22">
        <v>14634.8</v>
      </c>
      <c r="M19" s="22">
        <v>2440</v>
      </c>
      <c r="N19" s="11">
        <v>15836</v>
      </c>
      <c r="O19" s="11">
        <v>2190</v>
      </c>
      <c r="P19" s="11">
        <v>8220</v>
      </c>
      <c r="Q19" s="11">
        <v>2190</v>
      </c>
      <c r="R19" s="11">
        <v>7530</v>
      </c>
    </row>
    <row r="20" spans="1:18" ht="43.5" customHeight="1">
      <c r="A20" s="37"/>
      <c r="B20" s="7" t="s">
        <v>1</v>
      </c>
      <c r="C20" s="22">
        <v>120</v>
      </c>
      <c r="D20" s="22">
        <v>64.599999999999994</v>
      </c>
      <c r="E20" s="22">
        <v>42.6</v>
      </c>
      <c r="F20" s="22">
        <f>F19/E19*100</f>
        <v>140.4637128791488</v>
      </c>
      <c r="G20" s="22">
        <f>G19/F19*100</f>
        <v>123.8552854720181</v>
      </c>
      <c r="H20" s="22">
        <f>H19/F19*100</f>
        <v>389.25946862634254</v>
      </c>
      <c r="I20" s="22">
        <f>I19/G19*100</f>
        <v>99.771793701506155</v>
      </c>
      <c r="J20" s="22">
        <f>J19/H19*100</f>
        <v>107.41407687094586</v>
      </c>
      <c r="K20" s="22">
        <f>K19/I19*100</f>
        <v>73.802988716071965</v>
      </c>
      <c r="L20" s="22">
        <f>L19/J19*100</f>
        <v>131.90683924000433</v>
      </c>
      <c r="M20" s="22">
        <f t="shared" ref="M20:R20" si="1">M19/K19*100</f>
        <v>100.82644628099173</v>
      </c>
      <c r="N20" s="11">
        <f t="shared" si="1"/>
        <v>108.20783338344222</v>
      </c>
      <c r="O20" s="11">
        <f t="shared" si="1"/>
        <v>89.754098360655746</v>
      </c>
      <c r="P20" s="11">
        <f t="shared" si="1"/>
        <v>51.907047234150042</v>
      </c>
      <c r="Q20" s="11">
        <f t="shared" si="1"/>
        <v>100</v>
      </c>
      <c r="R20" s="11">
        <f t="shared" si="1"/>
        <v>91.605839416058402</v>
      </c>
    </row>
    <row r="21" spans="1:18" ht="16.2" customHeight="1">
      <c r="A21" s="9" t="s">
        <v>43</v>
      </c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7"/>
      <c r="O21" s="7"/>
      <c r="P21" s="7"/>
      <c r="Q21" s="15"/>
      <c r="R21" s="15"/>
    </row>
    <row r="22" spans="1:18" ht="76.2" customHeight="1">
      <c r="A22" s="9" t="s">
        <v>3</v>
      </c>
      <c r="B22" s="7" t="s">
        <v>4</v>
      </c>
      <c r="C22" s="22">
        <v>2269.9</v>
      </c>
      <c r="D22" s="22">
        <v>1724.6</v>
      </c>
      <c r="E22" s="22">
        <v>494.2</v>
      </c>
      <c r="F22" s="22">
        <v>640.20000000000005</v>
      </c>
      <c r="G22" s="22">
        <v>800</v>
      </c>
      <c r="H22" s="22">
        <f>H19/4.1</f>
        <v>2519.268292682927</v>
      </c>
      <c r="I22" s="22">
        <v>810</v>
      </c>
      <c r="J22" s="22">
        <f t="shared" ref="J22:R22" si="2">J19/4.1</f>
        <v>2706.0487804878048</v>
      </c>
      <c r="K22" s="22">
        <f t="shared" si="2"/>
        <v>590.2439024390244</v>
      </c>
      <c r="L22" s="22">
        <f t="shared" si="2"/>
        <v>3569.4634146341464</v>
      </c>
      <c r="M22" s="22">
        <f t="shared" si="2"/>
        <v>595.1219512195122</v>
      </c>
      <c r="N22" s="11">
        <f t="shared" si="2"/>
        <v>3862.4390243902444</v>
      </c>
      <c r="O22" s="11">
        <f t="shared" si="2"/>
        <v>534.14634146341473</v>
      </c>
      <c r="P22" s="11">
        <f t="shared" si="2"/>
        <v>2004.8780487804879</v>
      </c>
      <c r="Q22" s="11">
        <f t="shared" si="2"/>
        <v>534.14634146341473</v>
      </c>
      <c r="R22" s="11">
        <f t="shared" si="2"/>
        <v>1836.5853658536587</v>
      </c>
    </row>
    <row r="23" spans="1:18" ht="58.2" customHeight="1">
      <c r="A23" s="37" t="s">
        <v>5</v>
      </c>
      <c r="B23" s="7" t="s">
        <v>6</v>
      </c>
      <c r="C23" s="18">
        <v>0.372</v>
      </c>
      <c r="D23" s="18">
        <v>0.25800000000000001</v>
      </c>
      <c r="E23" s="18">
        <v>1.722</v>
      </c>
      <c r="F23" s="18">
        <v>2.52</v>
      </c>
      <c r="G23" s="18">
        <v>10.199999999999999</v>
      </c>
      <c r="H23" s="18">
        <v>10.3</v>
      </c>
      <c r="I23" s="18">
        <v>0.3</v>
      </c>
      <c r="J23" s="18">
        <v>5.8</v>
      </c>
      <c r="K23" s="18">
        <v>5</v>
      </c>
      <c r="L23" s="18">
        <v>2.8</v>
      </c>
      <c r="M23" s="18">
        <v>0.3</v>
      </c>
      <c r="N23" s="7">
        <v>0.5</v>
      </c>
      <c r="O23" s="7">
        <v>0.3</v>
      </c>
      <c r="P23" s="7">
        <v>0.5</v>
      </c>
      <c r="Q23" s="7">
        <v>0.3</v>
      </c>
      <c r="R23" s="7">
        <v>0.5</v>
      </c>
    </row>
    <row r="24" spans="1:18" ht="45.75" customHeight="1">
      <c r="A24" s="37"/>
      <c r="B24" s="7" t="s">
        <v>1</v>
      </c>
      <c r="C24" s="18">
        <v>85.1</v>
      </c>
      <c r="D24" s="18">
        <v>69.3</v>
      </c>
      <c r="E24" s="18">
        <v>667.4</v>
      </c>
      <c r="F24" s="18">
        <v>146.30000000000001</v>
      </c>
      <c r="G24" s="22">
        <f>G23/F23*100</f>
        <v>404.76190476190476</v>
      </c>
      <c r="H24" s="22">
        <f>H23/F23*100</f>
        <v>408.73015873015879</v>
      </c>
      <c r="I24" s="22">
        <f>I23/G23*100</f>
        <v>2.9411764705882351</v>
      </c>
      <c r="J24" s="22">
        <f>J23/H23*100</f>
        <v>56.310679611650485</v>
      </c>
      <c r="K24" s="22">
        <f t="shared" ref="K24:R24" si="3">K23/I23*100</f>
        <v>1666.6666666666667</v>
      </c>
      <c r="L24" s="22">
        <f t="shared" si="3"/>
        <v>48.275862068965516</v>
      </c>
      <c r="M24" s="22">
        <f t="shared" si="3"/>
        <v>6</v>
      </c>
      <c r="N24" s="11">
        <f t="shared" si="3"/>
        <v>17.857142857142858</v>
      </c>
      <c r="O24" s="11">
        <f t="shared" si="3"/>
        <v>100</v>
      </c>
      <c r="P24" s="11">
        <f t="shared" si="3"/>
        <v>100</v>
      </c>
      <c r="Q24" s="11">
        <f t="shared" si="3"/>
        <v>100</v>
      </c>
      <c r="R24" s="11">
        <f t="shared" si="3"/>
        <v>100</v>
      </c>
    </row>
    <row r="25" spans="1:18" ht="76.8" customHeight="1">
      <c r="A25" s="10" t="s">
        <v>54</v>
      </c>
      <c r="B25" s="7" t="s">
        <v>7</v>
      </c>
      <c r="C25" s="18">
        <v>976</v>
      </c>
      <c r="D25" s="18">
        <v>959</v>
      </c>
      <c r="E25" s="18">
        <v>944</v>
      </c>
      <c r="F25" s="18">
        <v>944</v>
      </c>
      <c r="G25" s="18">
        <v>958</v>
      </c>
      <c r="H25" s="18">
        <v>966</v>
      </c>
      <c r="I25" s="18">
        <v>964</v>
      </c>
      <c r="J25" s="18">
        <v>970</v>
      </c>
      <c r="K25" s="18">
        <v>975</v>
      </c>
      <c r="L25" s="18">
        <v>980</v>
      </c>
      <c r="M25" s="18">
        <v>975</v>
      </c>
      <c r="N25" s="7">
        <v>990</v>
      </c>
      <c r="O25" s="7">
        <v>975</v>
      </c>
      <c r="P25" s="7">
        <v>1000</v>
      </c>
      <c r="Q25" s="7">
        <v>975</v>
      </c>
      <c r="R25" s="7">
        <v>1010</v>
      </c>
    </row>
    <row r="26" spans="1:18" ht="27.6">
      <c r="A26" s="9" t="s">
        <v>44</v>
      </c>
      <c r="B26" s="7"/>
      <c r="C26" s="18"/>
      <c r="D26" s="23"/>
      <c r="E26" s="18"/>
      <c r="F26" s="18"/>
      <c r="G26" s="18"/>
      <c r="H26" s="18"/>
      <c r="I26" s="18"/>
      <c r="J26" s="18"/>
      <c r="K26" s="18"/>
      <c r="L26" s="18"/>
      <c r="M26" s="18"/>
      <c r="N26" s="7"/>
      <c r="O26" s="7"/>
      <c r="P26" s="7"/>
      <c r="Q26" s="7"/>
      <c r="R26" s="7"/>
    </row>
    <row r="27" spans="1:18" s="50" customFormat="1" ht="31.5" customHeight="1">
      <c r="A27" s="47" t="s">
        <v>8</v>
      </c>
      <c r="B27" s="48" t="s">
        <v>17</v>
      </c>
      <c r="C27" s="49">
        <v>1371700</v>
      </c>
      <c r="D27" s="49">
        <v>1531700</v>
      </c>
      <c r="E27" s="49">
        <v>1750000</v>
      </c>
      <c r="F27" s="49">
        <v>1860000</v>
      </c>
      <c r="G27" s="49">
        <f>F27*1.13</f>
        <v>2101800</v>
      </c>
      <c r="H27" s="49">
        <f>F27*1.14</f>
        <v>2120400</v>
      </c>
      <c r="I27" s="49">
        <f>G27*1.08</f>
        <v>2269944</v>
      </c>
      <c r="J27" s="49">
        <f>H27*1.09</f>
        <v>2311236</v>
      </c>
      <c r="K27" s="49">
        <f t="shared" ref="K27" si="4">I27*1.08</f>
        <v>2451539.52</v>
      </c>
      <c r="L27" s="49">
        <f t="shared" ref="L27" si="5">J27*1.09</f>
        <v>2519247.2400000002</v>
      </c>
      <c r="M27" s="49">
        <f t="shared" ref="M27" si="6">K27*1.08</f>
        <v>2647662.6816000002</v>
      </c>
      <c r="N27" s="49">
        <f t="shared" ref="N27" si="7">L27*1.09</f>
        <v>2745979.4916000003</v>
      </c>
      <c r="O27" s="49">
        <f t="shared" ref="O27" si="8">M27*1.08</f>
        <v>2859475.6961280005</v>
      </c>
      <c r="P27" s="49">
        <f t="shared" ref="P27" si="9">N27*1.09</f>
        <v>2993117.6458440004</v>
      </c>
      <c r="Q27" s="49">
        <f t="shared" ref="Q27" si="10">O27*1.08</f>
        <v>3088233.7518182406</v>
      </c>
      <c r="R27" s="49">
        <f t="shared" ref="R27" si="11">P27*1.09</f>
        <v>3262498.2339699608</v>
      </c>
    </row>
    <row r="28" spans="1:18" s="50" customFormat="1" ht="55.2" customHeight="1">
      <c r="A28" s="47"/>
      <c r="B28" s="48" t="s">
        <v>9</v>
      </c>
      <c r="C28" s="48">
        <v>106.1</v>
      </c>
      <c r="D28" s="48">
        <v>111.7</v>
      </c>
      <c r="E28" s="49">
        <f>SUM(E27*100/D27)</f>
        <v>114.25213814715676</v>
      </c>
      <c r="F28" s="49">
        <f>SUM(F27*100/E27)</f>
        <v>106.28571428571429</v>
      </c>
      <c r="G28" s="49">
        <f>SUM(G27*100/E27)</f>
        <v>120.10285714285715</v>
      </c>
      <c r="H28" s="49">
        <f>SUM(H27*100/E27)</f>
        <v>121.16571428571429</v>
      </c>
      <c r="I28" s="49">
        <f>SUM(I27*100/G27)</f>
        <v>108</v>
      </c>
      <c r="J28" s="49">
        <f>SUM(J27*100/H27)</f>
        <v>109</v>
      </c>
      <c r="K28" s="49">
        <f>SUM(K27*100/I27)</f>
        <v>108</v>
      </c>
      <c r="L28" s="49">
        <f>SUM(L27*100/J27)</f>
        <v>109.00000000000001</v>
      </c>
      <c r="M28" s="49">
        <f>SUM(M27*100/K27)</f>
        <v>108.00000000000001</v>
      </c>
      <c r="N28" s="49">
        <f>SUM(N27*100/L27)</f>
        <v>109</v>
      </c>
      <c r="O28" s="49">
        <f>SUM(O27*100/M27)</f>
        <v>108.00000000000001</v>
      </c>
      <c r="P28" s="49">
        <f>SUM(P27*100/N27)</f>
        <v>109.00000000000001</v>
      </c>
      <c r="Q28" s="49">
        <f>SUM(Q27*100/O27)</f>
        <v>108.00000000000001</v>
      </c>
      <c r="R28" s="49">
        <f>SUM(R27*100/P27)</f>
        <v>109.00000000000001</v>
      </c>
    </row>
    <row r="29" spans="1:18" ht="28.2" customHeight="1">
      <c r="A29" s="38" t="s">
        <v>38</v>
      </c>
      <c r="B29" s="18" t="s">
        <v>17</v>
      </c>
      <c r="C29" s="22">
        <v>81400</v>
      </c>
      <c r="D29" s="22">
        <v>93300</v>
      </c>
      <c r="E29" s="22">
        <v>94000</v>
      </c>
      <c r="F29" s="22">
        <v>96000</v>
      </c>
      <c r="G29" s="22">
        <v>96000</v>
      </c>
      <c r="H29" s="22">
        <v>97000</v>
      </c>
      <c r="I29" s="22">
        <v>97000</v>
      </c>
      <c r="J29" s="22">
        <v>107000</v>
      </c>
      <c r="K29" s="22">
        <v>98000</v>
      </c>
      <c r="L29" s="22">
        <v>115000</v>
      </c>
      <c r="M29" s="22">
        <f>K29*1.02</f>
        <v>99960</v>
      </c>
      <c r="N29" s="11">
        <f>L29*1.04</f>
        <v>119600</v>
      </c>
      <c r="O29" s="11">
        <f t="shared" ref="O29" si="12">M29*1.02</f>
        <v>101959.2</v>
      </c>
      <c r="P29" s="11">
        <f t="shared" ref="P29" si="13">N29*1.04</f>
        <v>124384</v>
      </c>
      <c r="Q29" s="11">
        <f t="shared" ref="Q29" si="14">O29*1.02</f>
        <v>103998.38400000001</v>
      </c>
      <c r="R29" s="11">
        <f t="shared" ref="R29" si="15">P29*1.04</f>
        <v>129359.36</v>
      </c>
    </row>
    <row r="30" spans="1:18" s="50" customFormat="1" ht="57" customHeight="1">
      <c r="A30" s="39"/>
      <c r="B30" s="48" t="s">
        <v>9</v>
      </c>
      <c r="C30" s="49">
        <v>99.5</v>
      </c>
      <c r="D30" s="49">
        <v>114.6</v>
      </c>
      <c r="E30" s="49">
        <f>SUM(E29*100/D29)</f>
        <v>100.7502679528403</v>
      </c>
      <c r="F30" s="49">
        <f>SUM(F29*100/E29)</f>
        <v>102.12765957446808</v>
      </c>
      <c r="G30" s="49">
        <f>SUM(G29*100/F29)</f>
        <v>100</v>
      </c>
      <c r="H30" s="49">
        <f>SUM(H29*100/F29)</f>
        <v>101.04166666666667</v>
      </c>
      <c r="I30" s="49">
        <f>SUM(I29*100/G29)</f>
        <v>101.04166666666667</v>
      </c>
      <c r="J30" s="49">
        <f>SUM(J29*100/H29)</f>
        <v>110.30927835051547</v>
      </c>
      <c r="K30" s="49">
        <f>SUM(K29*100/I29)</f>
        <v>101.03092783505154</v>
      </c>
      <c r="L30" s="49">
        <f>SUM(L29*100/J29)</f>
        <v>107.4766355140187</v>
      </c>
      <c r="M30" s="49">
        <f>SUM(M29*100/K29)</f>
        <v>102</v>
      </c>
      <c r="N30" s="49">
        <f>SUM(N29*100/L29)</f>
        <v>104</v>
      </c>
      <c r="O30" s="49">
        <f>SUM(O29*100/M29)</f>
        <v>102</v>
      </c>
      <c r="P30" s="49">
        <f>SUM(P29*100/N29)</f>
        <v>104</v>
      </c>
      <c r="Q30" s="49">
        <f>SUM(Q29*100/O29)</f>
        <v>102</v>
      </c>
      <c r="R30" s="49">
        <f>SUM(R29*100/P29)</f>
        <v>104</v>
      </c>
    </row>
    <row r="31" spans="1:18" ht="51.6" customHeight="1">
      <c r="A31" s="9" t="s">
        <v>45</v>
      </c>
      <c r="B31" s="7"/>
      <c r="C31" s="18"/>
      <c r="D31" s="23"/>
      <c r="E31" s="18"/>
      <c r="F31" s="18"/>
      <c r="G31" s="18"/>
      <c r="H31" s="18"/>
      <c r="I31" s="18"/>
      <c r="J31" s="18"/>
      <c r="K31" s="18"/>
      <c r="L31" s="18"/>
      <c r="M31" s="18"/>
      <c r="N31" s="7"/>
      <c r="O31" s="7"/>
      <c r="P31" s="7"/>
      <c r="Q31" s="7"/>
      <c r="R31" s="7"/>
    </row>
    <row r="32" spans="1:18" ht="46.8" customHeight="1">
      <c r="A32" s="9" t="s">
        <v>10</v>
      </c>
      <c r="B32" s="7" t="s">
        <v>11</v>
      </c>
      <c r="C32" s="18">
        <v>71.400000000000006</v>
      </c>
      <c r="D32" s="18">
        <v>50</v>
      </c>
      <c r="E32" s="18">
        <v>25</v>
      </c>
      <c r="F32" s="18">
        <v>33</v>
      </c>
      <c r="G32" s="18">
        <v>25</v>
      </c>
      <c r="H32" s="18">
        <v>15</v>
      </c>
      <c r="I32" s="18">
        <v>25</v>
      </c>
      <c r="J32" s="18">
        <v>15</v>
      </c>
      <c r="K32" s="18">
        <v>25</v>
      </c>
      <c r="L32" s="18">
        <v>15</v>
      </c>
      <c r="M32" s="18">
        <v>25</v>
      </c>
      <c r="N32" s="7">
        <v>15</v>
      </c>
      <c r="O32" s="7">
        <v>25</v>
      </c>
      <c r="P32" s="7">
        <v>15</v>
      </c>
      <c r="Q32" s="7">
        <v>25</v>
      </c>
      <c r="R32" s="7">
        <v>15</v>
      </c>
    </row>
    <row r="33" spans="1:18" ht="35.4" customHeight="1">
      <c r="A33" s="9" t="s">
        <v>39</v>
      </c>
      <c r="B33" s="7" t="s">
        <v>4</v>
      </c>
      <c r="C33" s="18">
        <v>-433.2</v>
      </c>
      <c r="D33" s="18">
        <v>-4990.5</v>
      </c>
      <c r="E33" s="18">
        <v>-8131.5</v>
      </c>
      <c r="F33" s="18">
        <v>143.4</v>
      </c>
      <c r="G33" s="18">
        <v>-300</v>
      </c>
      <c r="H33" s="18">
        <v>100</v>
      </c>
      <c r="I33" s="18">
        <v>-300</v>
      </c>
      <c r="J33" s="18">
        <v>100</v>
      </c>
      <c r="K33" s="18">
        <v>-300</v>
      </c>
      <c r="L33" s="18">
        <v>100</v>
      </c>
      <c r="M33" s="18">
        <v>-300</v>
      </c>
      <c r="N33" s="7">
        <v>100</v>
      </c>
      <c r="O33" s="7">
        <v>-350</v>
      </c>
      <c r="P33" s="7">
        <v>200</v>
      </c>
      <c r="Q33" s="7">
        <v>-350</v>
      </c>
      <c r="R33" s="7">
        <v>200</v>
      </c>
    </row>
    <row r="34" spans="1:18" ht="31.8" customHeight="1">
      <c r="A34" s="19" t="s">
        <v>55</v>
      </c>
      <c r="B34" s="7"/>
      <c r="C34" s="18"/>
      <c r="D34" s="23"/>
      <c r="E34" s="18"/>
      <c r="F34" s="18"/>
      <c r="G34" s="18"/>
      <c r="H34" s="18"/>
      <c r="I34" s="18"/>
      <c r="J34" s="18"/>
      <c r="K34" s="18"/>
      <c r="L34" s="18"/>
      <c r="M34" s="18"/>
      <c r="N34" s="7"/>
      <c r="O34" s="7"/>
      <c r="P34" s="7"/>
      <c r="Q34" s="7"/>
      <c r="R34" s="7"/>
    </row>
    <row r="35" spans="1:18" ht="28.8" customHeight="1">
      <c r="A35" s="37" t="s">
        <v>12</v>
      </c>
      <c r="B35" s="18" t="s">
        <v>17</v>
      </c>
      <c r="C35" s="18">
        <v>5159600</v>
      </c>
      <c r="D35" s="22">
        <v>6404800</v>
      </c>
      <c r="E35" s="22">
        <v>5950000</v>
      </c>
      <c r="F35" s="22">
        <v>6287000</v>
      </c>
      <c r="G35" s="22">
        <v>6600000</v>
      </c>
      <c r="H35" s="22">
        <f>F35*1.08</f>
        <v>6789960</v>
      </c>
      <c r="I35" s="22">
        <v>6944100</v>
      </c>
      <c r="J35" s="22">
        <f>H35*1.07</f>
        <v>7265257.2000000002</v>
      </c>
      <c r="K35" s="22">
        <v>7352800</v>
      </c>
      <c r="L35" s="22">
        <f>J35*1.05</f>
        <v>7628520.0600000005</v>
      </c>
      <c r="M35" s="18">
        <v>7499900</v>
      </c>
      <c r="N35" s="11">
        <f>L35*1.05</f>
        <v>8009946.063000001</v>
      </c>
      <c r="O35" s="7">
        <v>7694900</v>
      </c>
      <c r="P35" s="11">
        <f>N35*1.05</f>
        <v>8410443.3661500011</v>
      </c>
      <c r="Q35" s="7">
        <v>7925700</v>
      </c>
      <c r="R35" s="11">
        <f>P35*1.05</f>
        <v>8830965.534457501</v>
      </c>
    </row>
    <row r="36" spans="1:18" ht="43.8" customHeight="1">
      <c r="A36" s="37"/>
      <c r="B36" s="7" t="s">
        <v>1</v>
      </c>
      <c r="C36" s="18">
        <v>100.6</v>
      </c>
      <c r="D36" s="18">
        <v>124.1</v>
      </c>
      <c r="E36" s="18">
        <v>92.9</v>
      </c>
      <c r="F36" s="22">
        <f>F35/E35*100</f>
        <v>105.66386554621849</v>
      </c>
      <c r="G36" s="22">
        <f>G35/F35*100</f>
        <v>104.97852711945283</v>
      </c>
      <c r="H36" s="22">
        <f>H35/F35*100</f>
        <v>108</v>
      </c>
      <c r="I36" s="22">
        <f>I35/G35*100</f>
        <v>105.21363636363637</v>
      </c>
      <c r="J36" s="22">
        <f>J35/H35*100</f>
        <v>107</v>
      </c>
      <c r="K36" s="22">
        <f t="shared" ref="K36:R36" si="16">K35/I35*100</f>
        <v>105.88557192436745</v>
      </c>
      <c r="L36" s="22">
        <f t="shared" si="16"/>
        <v>105</v>
      </c>
      <c r="M36" s="22">
        <f t="shared" si="16"/>
        <v>102.00059841148949</v>
      </c>
      <c r="N36" s="11">
        <f t="shared" si="16"/>
        <v>105</v>
      </c>
      <c r="O36" s="11">
        <f t="shared" si="16"/>
        <v>102.60003466712891</v>
      </c>
      <c r="P36" s="11">
        <f t="shared" si="16"/>
        <v>105</v>
      </c>
      <c r="Q36" s="11">
        <f t="shared" si="16"/>
        <v>102.99938920583764</v>
      </c>
      <c r="R36" s="11">
        <f t="shared" si="16"/>
        <v>105</v>
      </c>
    </row>
    <row r="37" spans="1:18" ht="30" customHeight="1">
      <c r="A37" s="37" t="s">
        <v>13</v>
      </c>
      <c r="B37" s="7" t="s">
        <v>0</v>
      </c>
      <c r="C37" s="18">
        <v>40617</v>
      </c>
      <c r="D37" s="18">
        <v>43610</v>
      </c>
      <c r="E37" s="18">
        <v>46904</v>
      </c>
      <c r="F37" s="18">
        <v>49016</v>
      </c>
      <c r="G37" s="22">
        <v>51957.599999999999</v>
      </c>
      <c r="H37" s="24">
        <v>52309.565217391304</v>
      </c>
      <c r="I37" s="22">
        <v>54607.5</v>
      </c>
      <c r="J37" s="24">
        <v>55448.139130434785</v>
      </c>
      <c r="K37" s="22">
        <v>57774.7</v>
      </c>
      <c r="L37" s="24">
        <v>59329.508869565223</v>
      </c>
      <c r="M37" s="24">
        <v>56638.591592620229</v>
      </c>
      <c r="N37" s="14">
        <v>61557.296752019254</v>
      </c>
      <c r="O37" s="14">
        <v>57822.104088559128</v>
      </c>
      <c r="P37" s="14">
        <v>63868.736748636577</v>
      </c>
      <c r="Q37" s="14">
        <v>59319.137487230648</v>
      </c>
      <c r="R37" s="14">
        <v>66266.969946707904</v>
      </c>
    </row>
    <row r="38" spans="1:18" ht="61.8" customHeight="1">
      <c r="A38" s="37"/>
      <c r="B38" s="7" t="s">
        <v>1</v>
      </c>
      <c r="C38" s="18">
        <v>112.1</v>
      </c>
      <c r="D38" s="18">
        <v>107.4</v>
      </c>
      <c r="E38" s="18">
        <v>107.5</v>
      </c>
      <c r="F38" s="22">
        <v>104.5</v>
      </c>
      <c r="G38" s="22">
        <f>G37/F37*100</f>
        <v>106.00130569609922</v>
      </c>
      <c r="H38" s="22">
        <f>H37/F37*100</f>
        <v>106.71936758893281</v>
      </c>
      <c r="I38" s="22">
        <f>I37/G37*100</f>
        <v>105.10012009792599</v>
      </c>
      <c r="J38" s="22">
        <f>J37/H37*100</f>
        <v>106</v>
      </c>
      <c r="K38" s="22">
        <f t="shared" ref="K38" si="17">K37/I37*100</f>
        <v>105.79993590623997</v>
      </c>
      <c r="L38" s="22">
        <f t="shared" ref="L38" si="18">L37/J37*100</f>
        <v>107</v>
      </c>
      <c r="M38" s="22">
        <f t="shared" ref="M38" si="19">M37/K37*100</f>
        <v>98.033553774611079</v>
      </c>
      <c r="N38" s="11">
        <f t="shared" ref="N38" si="20">N37/L37*100</f>
        <v>103.75494071146245</v>
      </c>
      <c r="O38" s="11">
        <f t="shared" ref="O38" si="21">O37/M37*100</f>
        <v>102.08958673346163</v>
      </c>
      <c r="P38" s="11">
        <f t="shared" ref="P38" si="22">P37/N37*100</f>
        <v>103.75494071146245</v>
      </c>
      <c r="Q38" s="11">
        <f t="shared" ref="Q38" si="23">Q37/O37*100</f>
        <v>102.58903307354346</v>
      </c>
      <c r="R38" s="11">
        <f t="shared" ref="R38" si="24">R37/P37*100</f>
        <v>103.75494071146245</v>
      </c>
    </row>
    <row r="39" spans="1:18" ht="28.8" customHeight="1">
      <c r="A39" s="9" t="s">
        <v>46</v>
      </c>
      <c r="B39" s="7"/>
      <c r="C39" s="18"/>
      <c r="D39" s="23"/>
      <c r="E39" s="18"/>
      <c r="F39" s="18"/>
      <c r="G39" s="18"/>
      <c r="H39" s="18"/>
      <c r="I39" s="18"/>
      <c r="J39" s="18"/>
      <c r="K39" s="18"/>
      <c r="L39" s="18"/>
      <c r="M39" s="18"/>
      <c r="N39" s="7"/>
      <c r="O39" s="7"/>
      <c r="P39" s="7"/>
      <c r="Q39" s="7"/>
      <c r="R39" s="7"/>
    </row>
    <row r="40" spans="1:18" ht="32.4" customHeight="1">
      <c r="A40" s="37" t="s">
        <v>14</v>
      </c>
      <c r="B40" s="7" t="s">
        <v>40</v>
      </c>
      <c r="C40" s="18">
        <v>26.2</v>
      </c>
      <c r="D40" s="18">
        <v>25.9</v>
      </c>
      <c r="E40" s="18">
        <v>25.6</v>
      </c>
      <c r="F40" s="18">
        <v>25.4</v>
      </c>
      <c r="G40" s="18">
        <v>25.5</v>
      </c>
      <c r="H40" s="18">
        <v>25.5</v>
      </c>
      <c r="I40" s="18">
        <v>25.6</v>
      </c>
      <c r="J40" s="18">
        <v>25.6</v>
      </c>
      <c r="K40" s="18">
        <v>25.7</v>
      </c>
      <c r="L40" s="18">
        <v>25.7</v>
      </c>
      <c r="M40" s="18">
        <v>25.2</v>
      </c>
      <c r="N40" s="7">
        <v>25.7</v>
      </c>
      <c r="O40" s="7">
        <v>25.2</v>
      </c>
      <c r="P40" s="11">
        <v>25.8</v>
      </c>
      <c r="Q40" s="11">
        <v>25.1</v>
      </c>
      <c r="R40" s="11">
        <v>25.8</v>
      </c>
    </row>
    <row r="41" spans="1:18" ht="42.6" customHeight="1">
      <c r="A41" s="37"/>
      <c r="B41" s="7" t="s">
        <v>1</v>
      </c>
      <c r="C41" s="18">
        <v>98.5</v>
      </c>
      <c r="D41" s="22">
        <f>D40/C40*100</f>
        <v>98.854961832061065</v>
      </c>
      <c r="E41" s="22">
        <f>E40/D40*100</f>
        <v>98.841698841698857</v>
      </c>
      <c r="F41" s="22">
        <f>F40/E40*100</f>
        <v>99.218749999999986</v>
      </c>
      <c r="G41" s="22">
        <f>G40/F40*100</f>
        <v>100.39370078740157</v>
      </c>
      <c r="H41" s="22">
        <f>H40/F40*100</f>
        <v>100.39370078740157</v>
      </c>
      <c r="I41" s="22">
        <f>I40/G40*100</f>
        <v>100.3921568627451</v>
      </c>
      <c r="J41" s="22">
        <f>J40/H40*100</f>
        <v>100.3921568627451</v>
      </c>
      <c r="K41" s="22">
        <f t="shared" ref="K41:R41" si="25">K40/I40*100</f>
        <v>100.390625</v>
      </c>
      <c r="L41" s="22">
        <f t="shared" si="25"/>
        <v>100.390625</v>
      </c>
      <c r="M41" s="22">
        <f t="shared" si="25"/>
        <v>98.054474708171199</v>
      </c>
      <c r="N41" s="11">
        <f t="shared" si="25"/>
        <v>100</v>
      </c>
      <c r="O41" s="11">
        <f t="shared" si="25"/>
        <v>100</v>
      </c>
      <c r="P41" s="11">
        <f t="shared" si="25"/>
        <v>100.38910505836576</v>
      </c>
      <c r="Q41" s="11">
        <f t="shared" si="25"/>
        <v>99.603174603174622</v>
      </c>
      <c r="R41" s="11">
        <f t="shared" si="25"/>
        <v>100</v>
      </c>
    </row>
    <row r="42" spans="1:18" ht="18.600000000000001" customHeight="1">
      <c r="A42" s="37" t="s">
        <v>15</v>
      </c>
      <c r="B42" s="18" t="s">
        <v>57</v>
      </c>
      <c r="C42" s="18">
        <v>7.9</v>
      </c>
      <c r="D42" s="18">
        <v>7.8</v>
      </c>
      <c r="E42" s="18">
        <v>8.1</v>
      </c>
      <c r="F42" s="18">
        <v>8.3000000000000007</v>
      </c>
      <c r="G42" s="18">
        <v>8.3000000000000007</v>
      </c>
      <c r="H42" s="18">
        <v>8.4</v>
      </c>
      <c r="I42" s="22">
        <v>8.4</v>
      </c>
      <c r="J42" s="22">
        <f>H42*1.02</f>
        <v>8.5680000000000014</v>
      </c>
      <c r="K42" s="22">
        <f>I42*1.007</f>
        <v>8.4588000000000001</v>
      </c>
      <c r="L42" s="22">
        <f>J42*1.012</f>
        <v>8.6708160000000021</v>
      </c>
      <c r="M42" s="22">
        <f>K42*1.007</f>
        <v>8.5180115999999995</v>
      </c>
      <c r="N42" s="11">
        <f>L42*1.012</f>
        <v>8.7748657920000017</v>
      </c>
      <c r="O42" s="11">
        <f>M42*1.005</f>
        <v>8.5606016579999977</v>
      </c>
      <c r="P42" s="11">
        <f>N42*1.012</f>
        <v>8.8801641815040018</v>
      </c>
      <c r="Q42" s="11">
        <f>O42*1.004</f>
        <v>8.5948440646319977</v>
      </c>
      <c r="R42" s="11">
        <f>P42*1.012</f>
        <v>8.9867261516820491</v>
      </c>
    </row>
    <row r="43" spans="1:18" ht="43.8" customHeight="1">
      <c r="A43" s="37"/>
      <c r="B43" s="7" t="s">
        <v>1</v>
      </c>
      <c r="C43" s="18">
        <v>98.2</v>
      </c>
      <c r="D43" s="22">
        <v>98.7</v>
      </c>
      <c r="E43" s="22">
        <v>103.8</v>
      </c>
      <c r="F43" s="22">
        <v>102.5</v>
      </c>
      <c r="G43" s="22">
        <v>100</v>
      </c>
      <c r="H43" s="22">
        <v>101.2</v>
      </c>
      <c r="I43" s="22">
        <f>I42/G42*100</f>
        <v>101.20481927710843</v>
      </c>
      <c r="J43" s="22">
        <v>102.3</v>
      </c>
      <c r="K43" s="22">
        <v>101.2</v>
      </c>
      <c r="L43" s="22">
        <f t="shared" ref="L43" si="26">L42/J42*100</f>
        <v>101.2</v>
      </c>
      <c r="M43" s="22">
        <v>100</v>
      </c>
      <c r="N43" s="11">
        <v>101.1</v>
      </c>
      <c r="O43" s="11">
        <v>101.2</v>
      </c>
      <c r="P43" s="11">
        <v>101.1</v>
      </c>
      <c r="Q43" s="11">
        <v>100</v>
      </c>
      <c r="R43" s="11">
        <v>101.1</v>
      </c>
    </row>
    <row r="44" spans="1:18" ht="62.4" customHeight="1">
      <c r="A44" s="9" t="s">
        <v>16</v>
      </c>
      <c r="B44" s="7" t="s">
        <v>11</v>
      </c>
      <c r="C44" s="18">
        <v>4.5</v>
      </c>
      <c r="D44" s="22">
        <v>3</v>
      </c>
      <c r="E44" s="18">
        <v>3.2</v>
      </c>
      <c r="F44" s="18">
        <v>2.7</v>
      </c>
      <c r="G44" s="18">
        <v>2.7</v>
      </c>
      <c r="H44" s="18">
        <v>2.7</v>
      </c>
      <c r="I44" s="18">
        <v>2.6</v>
      </c>
      <c r="J44" s="18">
        <v>2.6</v>
      </c>
      <c r="K44" s="18">
        <v>2.6</v>
      </c>
      <c r="L44" s="18">
        <v>2.5</v>
      </c>
      <c r="M44" s="18">
        <v>2.6</v>
      </c>
      <c r="N44" s="7">
        <v>2.5</v>
      </c>
      <c r="O44" s="7">
        <v>2.6</v>
      </c>
      <c r="P44" s="7">
        <v>2.5</v>
      </c>
      <c r="Q44" s="7">
        <v>2.5</v>
      </c>
      <c r="R44" s="7">
        <v>2.4</v>
      </c>
    </row>
    <row r="45" spans="1:18">
      <c r="A45" s="20" t="s">
        <v>47</v>
      </c>
      <c r="B45" s="21"/>
      <c r="C45" s="44"/>
      <c r="D45" s="44"/>
      <c r="E45" s="44"/>
      <c r="F45" s="44"/>
      <c r="G45" s="18"/>
      <c r="H45" s="18"/>
      <c r="I45" s="18"/>
      <c r="J45" s="18"/>
      <c r="K45" s="18"/>
      <c r="L45" s="18"/>
      <c r="M45" s="18"/>
      <c r="N45" s="7"/>
      <c r="O45" s="7"/>
      <c r="P45" s="7"/>
      <c r="Q45" s="7"/>
      <c r="R45" s="7"/>
    </row>
    <row r="46" spans="1:18" ht="110.4">
      <c r="A46" s="9" t="s">
        <v>41</v>
      </c>
      <c r="B46" s="7" t="s">
        <v>17</v>
      </c>
      <c r="C46" s="18" t="s">
        <v>51</v>
      </c>
      <c r="D46" s="18">
        <v>8838.5</v>
      </c>
      <c r="E46" s="22">
        <v>8277.2000000000007</v>
      </c>
      <c r="F46" s="22">
        <v>7306</v>
      </c>
      <c r="G46" s="22">
        <v>6771</v>
      </c>
      <c r="H46" s="22">
        <v>9412</v>
      </c>
      <c r="I46" s="22">
        <v>7082</v>
      </c>
      <c r="J46" s="22">
        <v>9929</v>
      </c>
      <c r="K46" s="22">
        <v>7409</v>
      </c>
      <c r="L46" s="22">
        <v>10476</v>
      </c>
      <c r="M46" s="22">
        <f>K46*1.02</f>
        <v>7557.18</v>
      </c>
      <c r="N46" s="11">
        <f>L46*1.03</f>
        <v>10790.28</v>
      </c>
      <c r="O46" s="11">
        <f t="shared" ref="O46:O48" si="27">M46*1.02</f>
        <v>7708.3236000000006</v>
      </c>
      <c r="P46" s="11">
        <f t="shared" ref="P46:P48" si="28">N46*1.03</f>
        <v>11113.9884</v>
      </c>
      <c r="Q46" s="11">
        <f t="shared" ref="Q46:Q48" si="29">O46*1.02</f>
        <v>7862.4900720000005</v>
      </c>
      <c r="R46" s="11">
        <f t="shared" ref="R46:R48" si="30">P46*1.03</f>
        <v>11447.408052000001</v>
      </c>
    </row>
    <row r="47" spans="1:18" ht="95.4" customHeight="1">
      <c r="A47" s="9" t="s">
        <v>50</v>
      </c>
      <c r="B47" s="7" t="s">
        <v>17</v>
      </c>
      <c r="C47" s="18" t="s">
        <v>51</v>
      </c>
      <c r="D47" s="18">
        <v>16921.5</v>
      </c>
      <c r="E47" s="22">
        <v>16718.7</v>
      </c>
      <c r="F47" s="22">
        <v>18468</v>
      </c>
      <c r="G47" s="22">
        <v>22037</v>
      </c>
      <c r="H47" s="22">
        <v>22037</v>
      </c>
      <c r="I47" s="22">
        <v>23151</v>
      </c>
      <c r="J47" s="22">
        <v>23151</v>
      </c>
      <c r="K47" s="22">
        <v>24324</v>
      </c>
      <c r="L47" s="22">
        <v>24324</v>
      </c>
      <c r="M47" s="22">
        <f>K47*1.02</f>
        <v>24810.48</v>
      </c>
      <c r="N47" s="11">
        <v>22510.2</v>
      </c>
      <c r="O47" s="11">
        <f t="shared" si="27"/>
        <v>25306.689600000002</v>
      </c>
      <c r="P47" s="11">
        <f t="shared" si="28"/>
        <v>23185.506000000001</v>
      </c>
      <c r="Q47" s="11">
        <f t="shared" si="29"/>
        <v>25812.823392000002</v>
      </c>
      <c r="R47" s="11">
        <f t="shared" si="30"/>
        <v>23881.071180000003</v>
      </c>
    </row>
    <row r="48" spans="1:18" ht="81" customHeight="1">
      <c r="A48" s="12" t="s">
        <v>42</v>
      </c>
      <c r="B48" s="13" t="s">
        <v>17</v>
      </c>
      <c r="C48" s="25" t="s">
        <v>51</v>
      </c>
      <c r="D48" s="25">
        <v>1250.3</v>
      </c>
      <c r="E48" s="26">
        <v>3206.9</v>
      </c>
      <c r="F48" s="26">
        <v>2922</v>
      </c>
      <c r="G48" s="26">
        <v>3083</v>
      </c>
      <c r="H48" s="26">
        <v>3083</v>
      </c>
      <c r="I48" s="26">
        <v>3252</v>
      </c>
      <c r="J48" s="26">
        <v>3252</v>
      </c>
      <c r="K48" s="26">
        <v>3431</v>
      </c>
      <c r="L48" s="26">
        <v>3431</v>
      </c>
      <c r="M48" s="26">
        <f>K48*1.02</f>
        <v>3499.62</v>
      </c>
      <c r="N48" s="16">
        <f>L48*1.03</f>
        <v>3533.9300000000003</v>
      </c>
      <c r="O48" s="16">
        <f t="shared" si="27"/>
        <v>3569.6124</v>
      </c>
      <c r="P48" s="16">
        <f t="shared" si="28"/>
        <v>3639.9479000000006</v>
      </c>
      <c r="Q48" s="16">
        <f t="shared" si="29"/>
        <v>3641.0046480000001</v>
      </c>
      <c r="R48" s="16">
        <f t="shared" si="30"/>
        <v>3749.1463370000006</v>
      </c>
    </row>
    <row r="49" spans="1:18">
      <c r="A49" s="9" t="s">
        <v>48</v>
      </c>
      <c r="B49" s="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7"/>
      <c r="O49" s="7"/>
      <c r="P49" s="7"/>
      <c r="Q49" s="15"/>
      <c r="R49" s="15"/>
    </row>
    <row r="50" spans="1:18" ht="60.6" customHeight="1">
      <c r="A50" s="29" t="s">
        <v>63</v>
      </c>
      <c r="B50" s="7" t="s">
        <v>7</v>
      </c>
      <c r="C50" s="18">
        <v>19</v>
      </c>
      <c r="D50" s="18">
        <v>19</v>
      </c>
      <c r="E50" s="18">
        <v>18</v>
      </c>
      <c r="F50" s="18">
        <v>18</v>
      </c>
      <c r="G50" s="18">
        <v>18</v>
      </c>
      <c r="H50" s="18">
        <v>18</v>
      </c>
      <c r="I50" s="18">
        <v>18</v>
      </c>
      <c r="J50" s="31">
        <v>18</v>
      </c>
      <c r="K50" s="31">
        <v>18</v>
      </c>
      <c r="L50" s="31">
        <v>18</v>
      </c>
      <c r="M50" s="31">
        <v>18</v>
      </c>
      <c r="N50" s="31">
        <v>18</v>
      </c>
      <c r="O50" s="31">
        <v>18</v>
      </c>
      <c r="P50" s="31">
        <v>18</v>
      </c>
      <c r="Q50" s="31">
        <v>18</v>
      </c>
      <c r="R50" s="31">
        <v>18</v>
      </c>
    </row>
    <row r="51" spans="1:18" ht="69">
      <c r="A51" s="29" t="s">
        <v>62</v>
      </c>
      <c r="B51" s="7" t="s">
        <v>7</v>
      </c>
      <c r="C51" s="18">
        <v>16</v>
      </c>
      <c r="D51" s="18">
        <v>16</v>
      </c>
      <c r="E51" s="18">
        <v>15</v>
      </c>
      <c r="F51" s="18">
        <v>15</v>
      </c>
      <c r="G51" s="18">
        <v>15</v>
      </c>
      <c r="H51" s="18">
        <v>15</v>
      </c>
      <c r="I51" s="18">
        <v>15</v>
      </c>
      <c r="J51" s="18">
        <v>15</v>
      </c>
      <c r="K51" s="18">
        <v>15</v>
      </c>
      <c r="L51" s="18">
        <v>15</v>
      </c>
      <c r="M51" s="18">
        <v>15</v>
      </c>
      <c r="N51" s="7">
        <v>15</v>
      </c>
      <c r="O51" s="7">
        <v>15</v>
      </c>
      <c r="P51" s="7">
        <v>15</v>
      </c>
      <c r="Q51" s="7">
        <v>15</v>
      </c>
      <c r="R51" s="7">
        <v>15</v>
      </c>
    </row>
    <row r="52" spans="1:18" ht="73.2" customHeight="1">
      <c r="A52" s="29" t="s">
        <v>60</v>
      </c>
      <c r="B52" s="7" t="s">
        <v>7</v>
      </c>
      <c r="C52" s="18">
        <v>5</v>
      </c>
      <c r="D52" s="32">
        <v>5</v>
      </c>
      <c r="E52" s="32">
        <v>5</v>
      </c>
      <c r="F52" s="32">
        <v>5</v>
      </c>
      <c r="G52" s="32">
        <v>5</v>
      </c>
      <c r="H52" s="32">
        <v>5</v>
      </c>
      <c r="I52" s="32">
        <v>5</v>
      </c>
      <c r="J52" s="32">
        <v>5</v>
      </c>
      <c r="K52" s="32">
        <v>5</v>
      </c>
      <c r="L52" s="32">
        <v>5</v>
      </c>
      <c r="M52" s="32">
        <v>5</v>
      </c>
      <c r="N52" s="32">
        <v>5</v>
      </c>
      <c r="O52" s="32">
        <v>5</v>
      </c>
      <c r="P52" s="32">
        <v>5</v>
      </c>
      <c r="Q52" s="32">
        <v>5</v>
      </c>
      <c r="R52" s="32">
        <v>5</v>
      </c>
    </row>
    <row r="53" spans="1:18">
      <c r="A53" s="9" t="s">
        <v>49</v>
      </c>
      <c r="B53" s="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7"/>
      <c r="O53" s="7"/>
      <c r="P53" s="7"/>
      <c r="Q53" s="15"/>
      <c r="R53" s="15"/>
    </row>
    <row r="54" spans="1:18" ht="41.4">
      <c r="A54" s="29" t="s">
        <v>61</v>
      </c>
      <c r="B54" s="7" t="s">
        <v>7</v>
      </c>
      <c r="C54" s="18">
        <v>14</v>
      </c>
      <c r="D54" s="32">
        <v>14</v>
      </c>
      <c r="E54" s="32">
        <v>14</v>
      </c>
      <c r="F54" s="32">
        <v>14</v>
      </c>
      <c r="G54" s="32">
        <v>14</v>
      </c>
      <c r="H54" s="32">
        <v>14</v>
      </c>
      <c r="I54" s="32">
        <v>14</v>
      </c>
      <c r="J54" s="32">
        <v>14</v>
      </c>
      <c r="K54" s="32">
        <v>14</v>
      </c>
      <c r="L54" s="32">
        <v>14</v>
      </c>
      <c r="M54" s="32">
        <v>14</v>
      </c>
      <c r="N54" s="32">
        <v>14</v>
      </c>
      <c r="O54" s="32">
        <v>14</v>
      </c>
      <c r="P54" s="32">
        <v>14</v>
      </c>
      <c r="Q54" s="32">
        <v>14</v>
      </c>
      <c r="R54" s="32">
        <v>14</v>
      </c>
    </row>
    <row r="55" spans="1:18"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</row>
    <row r="56" spans="1:18" ht="45" customHeight="1">
      <c r="A56" s="40"/>
      <c r="B56" s="40"/>
      <c r="C56" s="40"/>
      <c r="D56" s="40"/>
      <c r="E56" s="40"/>
      <c r="F56" s="40"/>
      <c r="G56" s="40"/>
    </row>
  </sheetData>
  <mergeCells count="28">
    <mergeCell ref="C5:K5"/>
    <mergeCell ref="C6:K6"/>
    <mergeCell ref="D9:D11"/>
    <mergeCell ref="E9:E11"/>
    <mergeCell ref="F9:F11"/>
    <mergeCell ref="O4:R4"/>
    <mergeCell ref="A35:A36"/>
    <mergeCell ref="A27:A28"/>
    <mergeCell ref="A29:A30"/>
    <mergeCell ref="A56:G56"/>
    <mergeCell ref="A23:A24"/>
    <mergeCell ref="A19:A20"/>
    <mergeCell ref="A16:A17"/>
    <mergeCell ref="A14:A15"/>
    <mergeCell ref="B9:B11"/>
    <mergeCell ref="C45:D45"/>
    <mergeCell ref="E45:F45"/>
    <mergeCell ref="C9:C11"/>
    <mergeCell ref="A42:A43"/>
    <mergeCell ref="A40:A41"/>
    <mergeCell ref="A37:A38"/>
    <mergeCell ref="S9:T9"/>
    <mergeCell ref="Q9:R9"/>
    <mergeCell ref="G9:H9"/>
    <mergeCell ref="I9:J9"/>
    <mergeCell ref="K9:L9"/>
    <mergeCell ref="M9:N9"/>
    <mergeCell ref="O9:P9"/>
  </mergeCells>
  <pageMargins left="0.39370078740157483" right="0.19685039370078741" top="0.74803149606299213" bottom="0.74803149606299213" header="0.31496062992125984" footer="0.31496062992125984"/>
  <pageSetup paperSize="9" scale="57" fitToHeight="5" orientation="landscape" verticalDpi="0" r:id="rId1"/>
  <headerFooter differentFirst="1">
    <oddHeader>&amp;C&amp;"Times New Roman,обычный"&amp;12&amp;P</oddHeader>
  </headerFooter>
  <rowBreaks count="2" manualBreakCount="2">
    <brk id="40" max="19" man="1"/>
    <brk id="50" max="19" man="1"/>
  </rowBreaks>
  <colBreaks count="1" manualBreakCount="1">
    <brk id="18" max="6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Лист3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1new</cp:lastModifiedBy>
  <cp:lastPrinted>2016-12-28T13:53:09Z</cp:lastPrinted>
  <dcterms:created xsi:type="dcterms:W3CDTF">2016-11-04T01:58:12Z</dcterms:created>
  <dcterms:modified xsi:type="dcterms:W3CDTF">2016-12-28T13:58:32Z</dcterms:modified>
</cp:coreProperties>
</file>