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таблица 1" sheetId="1" r:id="rId1"/>
    <sheet name="Лист3" sheetId="3" r:id="rId2"/>
  </sheets>
  <calcPr calcId="124519"/>
</workbook>
</file>

<file path=xl/calcChain.xml><?xml version="1.0" encoding="utf-8"?>
<calcChain xmlns="http://schemas.openxmlformats.org/spreadsheetml/2006/main">
  <c r="H40" i="1"/>
  <c r="G40"/>
  <c r="F40"/>
  <c r="E40"/>
  <c r="D40"/>
  <c r="C22"/>
  <c r="H22"/>
  <c r="G22"/>
  <c r="F22"/>
  <c r="E22"/>
  <c r="D22"/>
  <c r="C25"/>
  <c r="H27"/>
  <c r="G27"/>
  <c r="F27"/>
  <c r="E27"/>
  <c r="D27"/>
  <c r="C27"/>
  <c r="H25"/>
  <c r="G25"/>
  <c r="F25"/>
  <c r="E25"/>
  <c r="D25"/>
  <c r="C40"/>
  <c r="G28" l="1"/>
  <c r="F28"/>
  <c r="E28"/>
  <c r="D28"/>
  <c r="H21"/>
  <c r="G21"/>
  <c r="F21"/>
  <c r="E21"/>
  <c r="D21"/>
  <c r="C21"/>
  <c r="C73"/>
  <c r="D44" l="1"/>
  <c r="E44"/>
  <c r="F44"/>
  <c r="G44"/>
  <c r="H44"/>
  <c r="C44"/>
  <c r="D15" l="1"/>
  <c r="D20"/>
  <c r="H73"/>
  <c r="G73"/>
  <c r="F73"/>
  <c r="E73"/>
  <c r="D73"/>
  <c r="D24" l="1"/>
  <c r="D19" s="1"/>
  <c r="C20"/>
  <c r="D54"/>
  <c r="E54"/>
  <c r="F54"/>
  <c r="G54"/>
  <c r="H54"/>
  <c r="E24"/>
  <c r="F24"/>
  <c r="G24"/>
  <c r="H24"/>
  <c r="E42"/>
  <c r="C42"/>
  <c r="C54"/>
  <c r="D50"/>
  <c r="E50"/>
  <c r="F50"/>
  <c r="G50"/>
  <c r="H50"/>
  <c r="C50"/>
  <c r="D42"/>
  <c r="F42"/>
  <c r="G42"/>
  <c r="H42"/>
  <c r="H67"/>
  <c r="G67"/>
  <c r="F67"/>
  <c r="E67"/>
  <c r="D67"/>
  <c r="C67"/>
  <c r="H64"/>
  <c r="G64"/>
  <c r="F64"/>
  <c r="E64"/>
  <c r="D64"/>
  <c r="C64"/>
  <c r="H61"/>
  <c r="G61"/>
  <c r="F61"/>
  <c r="E61"/>
  <c r="D61"/>
  <c r="C61"/>
  <c r="C60" s="1"/>
  <c r="F60"/>
  <c r="E60"/>
  <c r="D37"/>
  <c r="E37"/>
  <c r="F37"/>
  <c r="G37"/>
  <c r="H37"/>
  <c r="C37"/>
  <c r="D34"/>
  <c r="E34"/>
  <c r="F34"/>
  <c r="G34"/>
  <c r="H34"/>
  <c r="C34"/>
  <c r="D31"/>
  <c r="D30" s="1"/>
  <c r="E31"/>
  <c r="F31"/>
  <c r="G31"/>
  <c r="G30" s="1"/>
  <c r="H31"/>
  <c r="C31"/>
  <c r="C49" l="1"/>
  <c r="D49"/>
  <c r="D59" s="1"/>
  <c r="H49"/>
  <c r="H59" s="1"/>
  <c r="F49"/>
  <c r="F59" s="1"/>
  <c r="G60"/>
  <c r="C59"/>
  <c r="E49"/>
  <c r="H30"/>
  <c r="F30"/>
  <c r="C30"/>
  <c r="H60"/>
  <c r="D60"/>
  <c r="G49"/>
  <c r="G59" s="1"/>
  <c r="E59"/>
  <c r="E30"/>
  <c r="C24"/>
  <c r="C19" s="1"/>
  <c r="C29" s="1"/>
  <c r="E20"/>
  <c r="E19" s="1"/>
  <c r="F20"/>
  <c r="F19" s="1"/>
  <c r="G20"/>
  <c r="G19" s="1"/>
  <c r="H20"/>
  <c r="H19" s="1"/>
  <c r="D13"/>
  <c r="E15"/>
  <c r="E13" s="1"/>
  <c r="F15"/>
  <c r="F13" s="1"/>
  <c r="G15"/>
  <c r="G13" s="1"/>
  <c r="H15"/>
  <c r="H13" s="1"/>
  <c r="C15"/>
  <c r="C13" s="1"/>
  <c r="F29" l="1"/>
  <c r="E29"/>
  <c r="H29"/>
  <c r="G29"/>
  <c r="D29"/>
</calcChain>
</file>

<file path=xl/sharedStrings.xml><?xml version="1.0" encoding="utf-8"?>
<sst xmlns="http://schemas.openxmlformats.org/spreadsheetml/2006/main" count="133" uniqueCount="76">
  <si>
    <t>N п/п</t>
  </si>
  <si>
    <t>Показатель</t>
  </si>
  <si>
    <t>Значение по годам</t>
  </si>
  <si>
    <t>Консолидированный бюджет Верхнебуреинского района</t>
  </si>
  <si>
    <t>Доходы, в том числе:</t>
  </si>
  <si>
    <t>Налоговые и неналоговые доходы</t>
  </si>
  <si>
    <t>Безвозмездные поступления, в том числе:</t>
  </si>
  <si>
    <t>Расходы, в том числе:</t>
  </si>
  <si>
    <t>Расходы на реализацию муниципальных программ Верхнебуреинского района (далее - муниципальная программа)</t>
  </si>
  <si>
    <t>За счет средств краевого бюджета</t>
  </si>
  <si>
    <t>За счет средств районного бюджета</t>
  </si>
  <si>
    <t>За счет средств городских и сельских поселений района</t>
  </si>
  <si>
    <t>Непрограммные расходы консолидированного бюджета Верхнебуреинского района</t>
  </si>
  <si>
    <t>Условно утверждаемые расходы</t>
  </si>
  <si>
    <t>X</t>
  </si>
  <si>
    <t>Дефицит/профицит</t>
  </si>
  <si>
    <t>Районный бюджет</t>
  </si>
  <si>
    <t>Расходы на реализацию муниципальных программ</t>
  </si>
  <si>
    <t>Непрограммные расходы районного бюджета</t>
  </si>
  <si>
    <t>Отношение дефицита районного бюджета к утвержденному общему годовому объему доходов районного бюджета без учета утвержденного объема безвозмездных поступлений, процентов</t>
  </si>
  <si>
    <t>Объем муниципального долга районного бюджета</t>
  </si>
  <si>
    <t>Уровень долговой нагрузки, процентов</t>
  </si>
  <si>
    <t>Таблица 1</t>
  </si>
  <si>
    <t>ПРОГНОЗ</t>
  </si>
  <si>
    <t>основных характеристик консолидированного бюджета</t>
  </si>
  <si>
    <t>(млн. рублей)</t>
  </si>
  <si>
    <t xml:space="preserve">
2017 год</t>
  </si>
  <si>
    <t xml:space="preserve">
2018 год</t>
  </si>
  <si>
    <t xml:space="preserve">
2019 год</t>
  </si>
  <si>
    <t xml:space="preserve">
2020 год</t>
  </si>
  <si>
    <t xml:space="preserve">
2021 год</t>
  </si>
  <si>
    <t xml:space="preserve">
2022 год</t>
  </si>
  <si>
    <t>1.1.</t>
  </si>
  <si>
    <t>1.2.</t>
  </si>
  <si>
    <t>1.2.1.</t>
  </si>
  <si>
    <t>1.2.2.</t>
  </si>
  <si>
    <t>1.2.3.</t>
  </si>
  <si>
    <t>2.1.</t>
  </si>
  <si>
    <t>2.1.1.</t>
  </si>
  <si>
    <t>2.1.2.</t>
  </si>
  <si>
    <t>2.1.3.</t>
  </si>
  <si>
    <t>2.2.</t>
  </si>
  <si>
    <t>2.2.1.</t>
  </si>
  <si>
    <t>2.2.2.</t>
  </si>
  <si>
    <t>2.2.3.</t>
  </si>
  <si>
    <t>2.3.</t>
  </si>
  <si>
    <t>3.1.</t>
  </si>
  <si>
    <t>3.2.</t>
  </si>
  <si>
    <t>3.2.1.</t>
  </si>
  <si>
    <t>3.2.2.</t>
  </si>
  <si>
    <t>3.3.</t>
  </si>
  <si>
    <t>3.3.1.</t>
  </si>
  <si>
    <t>3.3.2.</t>
  </si>
  <si>
    <t>3.4.</t>
  </si>
  <si>
    <t>4.</t>
  </si>
  <si>
    <t>5.</t>
  </si>
  <si>
    <t>6.</t>
  </si>
  <si>
    <t>Источники финансирования дефицита бюджета, всего:</t>
  </si>
  <si>
    <t>3.4.1.</t>
  </si>
  <si>
    <t>3.4.2.</t>
  </si>
  <si>
    <t>3.5.</t>
  </si>
  <si>
    <t xml:space="preserve">Кредиты кредитных организаций </t>
  </si>
  <si>
    <t>Получение</t>
  </si>
  <si>
    <t>Погашение</t>
  </si>
  <si>
    <t>Бюджетные кредиты от других бюджетов бюджетной системы Российской Федерации в валюте Российской Федерации</t>
  </si>
  <si>
    <t xml:space="preserve">Бюджетные кредиты, предоставленные внутри страны </t>
  </si>
  <si>
    <t>Предоставление</t>
  </si>
  <si>
    <t>Возврат</t>
  </si>
  <si>
    <t>Изменение остатков средств</t>
  </si>
  <si>
    <t>целевого характера из краевого бюджета</t>
  </si>
  <si>
    <t>субсидия на выравнивание и иные межбюджетные трансферты на обеспечение сбалансированности из краевого бюджета</t>
  </si>
  <si>
    <t>из бюджетов городских и сельских поселений района</t>
  </si>
  <si>
    <t>1.2.4.</t>
  </si>
  <si>
    <t>прочие безвозмездные поступления</t>
  </si>
  <si>
    <t xml:space="preserve">Верхнебуреинского муниципального района, районного бюджета </t>
  </si>
  <si>
    <t>Приложение
к Положению о бюджетном
прогнозе Верхнебуреинского
муниципального района на
долгосрочный период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</si>
</sst>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6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4" tint="-0.249977111117893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4" tint="-0.249977111117893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49" fontId="1" fillId="2" borderId="1" xfId="0" applyNumberFormat="1" applyFont="1" applyFill="1" applyBorder="1" applyAlignment="1">
      <alignment horizontal="left" vertical="top" wrapText="1"/>
    </xf>
    <xf numFmtId="0" fontId="1" fillId="2" borderId="0" xfId="0" applyFont="1" applyFill="1"/>
    <xf numFmtId="0" fontId="1" fillId="2" borderId="0" xfId="0" applyFont="1" applyFill="1" applyAlignment="1">
      <alignment horizontal="right"/>
    </xf>
    <xf numFmtId="0" fontId="1" fillId="2" borderId="0" xfId="0" applyFont="1" applyFill="1" applyAlignment="1">
      <alignment horizontal="justify"/>
    </xf>
    <xf numFmtId="0" fontId="1" fillId="2" borderId="1" xfId="0" applyFont="1" applyFill="1" applyBorder="1" applyAlignment="1">
      <alignment horizontal="center" vertical="top" wrapText="1"/>
    </xf>
    <xf numFmtId="0" fontId="3" fillId="2" borderId="0" xfId="0" applyFont="1" applyFill="1"/>
    <xf numFmtId="0" fontId="3" fillId="2" borderId="1" xfId="0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vertical="top" wrapText="1"/>
    </xf>
    <xf numFmtId="165" fontId="3" fillId="2" borderId="1" xfId="0" applyNumberFormat="1" applyFont="1" applyFill="1" applyBorder="1" applyAlignment="1">
      <alignment vertical="top" wrapText="1"/>
    </xf>
    <xf numFmtId="0" fontId="3" fillId="2" borderId="1" xfId="0" applyNumberFormat="1" applyFont="1" applyFill="1" applyBorder="1" applyAlignment="1">
      <alignment horizontal="center" vertical="top" wrapText="1"/>
    </xf>
    <xf numFmtId="165" fontId="3" fillId="2" borderId="1" xfId="0" applyNumberFormat="1" applyFont="1" applyFill="1" applyBorder="1" applyAlignment="1">
      <alignment vertical="top"/>
    </xf>
    <xf numFmtId="0" fontId="1" fillId="2" borderId="1" xfId="0" applyNumberFormat="1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vertical="top" wrapText="1"/>
    </xf>
    <xf numFmtId="165" fontId="1" fillId="2" borderId="1" xfId="0" applyNumberFormat="1" applyFont="1" applyFill="1" applyBorder="1" applyAlignment="1">
      <alignment vertical="top" wrapText="1"/>
    </xf>
    <xf numFmtId="165" fontId="1" fillId="2" borderId="1" xfId="0" applyNumberFormat="1" applyFont="1" applyFill="1" applyBorder="1" applyAlignment="1">
      <alignment vertical="top"/>
    </xf>
    <xf numFmtId="16" fontId="1" fillId="2" borderId="1" xfId="0" applyNumberFormat="1" applyFont="1" applyFill="1" applyBorder="1" applyAlignment="1">
      <alignment horizontal="center" vertical="top" wrapText="1"/>
    </xf>
    <xf numFmtId="0" fontId="4" fillId="2" borderId="0" xfId="0" applyFont="1" applyFill="1"/>
    <xf numFmtId="14" fontId="1" fillId="2" borderId="1" xfId="0" applyNumberFormat="1" applyFont="1" applyFill="1" applyBorder="1" applyAlignment="1">
      <alignment horizontal="center" vertical="top" wrapText="1"/>
    </xf>
    <xf numFmtId="165" fontId="1" fillId="2" borderId="1" xfId="0" applyNumberFormat="1" applyFont="1" applyFill="1" applyBorder="1" applyAlignment="1">
      <alignment horizontal="center" vertical="top" wrapText="1"/>
    </xf>
    <xf numFmtId="164" fontId="1" fillId="2" borderId="1" xfId="0" applyNumberFormat="1" applyFont="1" applyFill="1" applyBorder="1" applyAlignment="1">
      <alignment wrapText="1"/>
    </xf>
    <xf numFmtId="0" fontId="5" fillId="2" borderId="1" xfId="0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vertical="top" wrapText="1"/>
    </xf>
    <xf numFmtId="164" fontId="5" fillId="2" borderId="1" xfId="0" applyNumberFormat="1" applyFont="1" applyFill="1" applyBorder="1" applyAlignment="1">
      <alignment vertical="top" wrapText="1"/>
    </xf>
    <xf numFmtId="0" fontId="5" fillId="2" borderId="1" xfId="0" applyNumberFormat="1" applyFont="1" applyFill="1" applyBorder="1" applyAlignment="1">
      <alignment horizontal="center" vertical="top" wrapText="1"/>
    </xf>
    <xf numFmtId="164" fontId="5" fillId="2" borderId="1" xfId="0" applyNumberFormat="1" applyFont="1" applyFill="1" applyBorder="1" applyAlignment="1">
      <alignment vertical="top"/>
    </xf>
    <xf numFmtId="0" fontId="2" fillId="2" borderId="1" xfId="0" applyNumberFormat="1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vertical="top" wrapText="1"/>
    </xf>
    <xf numFmtId="164" fontId="2" fillId="2" borderId="1" xfId="0" applyNumberFormat="1" applyFont="1" applyFill="1" applyBorder="1" applyAlignment="1">
      <alignment vertical="top" wrapText="1"/>
    </xf>
    <xf numFmtId="164" fontId="1" fillId="2" borderId="1" xfId="0" applyNumberFormat="1" applyFont="1" applyFill="1" applyBorder="1" applyAlignment="1">
      <alignment vertical="top" wrapText="1"/>
    </xf>
    <xf numFmtId="164" fontId="1" fillId="2" borderId="1" xfId="0" applyNumberFormat="1" applyFont="1" applyFill="1" applyBorder="1" applyAlignment="1">
      <alignment vertical="top"/>
    </xf>
    <xf numFmtId="164" fontId="1" fillId="2" borderId="1" xfId="0" applyNumberFormat="1" applyFont="1" applyFill="1" applyBorder="1" applyAlignment="1">
      <alignment horizontal="center" vertical="top" wrapText="1"/>
    </xf>
    <xf numFmtId="164" fontId="1" fillId="2" borderId="1" xfId="0" applyNumberFormat="1" applyFont="1" applyFill="1" applyBorder="1"/>
    <xf numFmtId="164" fontId="1" fillId="2" borderId="1" xfId="0" applyNumberFormat="1" applyFont="1" applyFill="1" applyBorder="1" applyAlignment="1"/>
    <xf numFmtId="0" fontId="1" fillId="2" borderId="0" xfId="0" applyFont="1" applyFill="1" applyAlignment="1">
      <alignment horizontal="left" wrapText="1"/>
    </xf>
    <xf numFmtId="0" fontId="1" fillId="2" borderId="0" xfId="0" applyFont="1" applyFill="1" applyAlignment="1">
      <alignment horizontal="center"/>
    </xf>
    <xf numFmtId="0" fontId="1" fillId="2" borderId="5" xfId="0" applyFont="1" applyFill="1" applyBorder="1" applyAlignment="1">
      <alignment horizontal="right"/>
    </xf>
    <xf numFmtId="0" fontId="1" fillId="2" borderId="1" xfId="0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center" vertical="top" wrapText="1"/>
    </xf>
    <xf numFmtId="0" fontId="3" fillId="2" borderId="2" xfId="0" applyFont="1" applyFill="1" applyBorder="1" applyAlignment="1">
      <alignment horizontal="center" vertical="top" wrapText="1"/>
    </xf>
    <xf numFmtId="0" fontId="3" fillId="2" borderId="3" xfId="0" applyFont="1" applyFill="1" applyBorder="1" applyAlignment="1">
      <alignment horizontal="center" vertical="top" wrapText="1"/>
    </xf>
    <xf numFmtId="0" fontId="3" fillId="2" borderId="4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77"/>
  <sheetViews>
    <sheetView tabSelected="1" workbookViewId="0">
      <selection activeCell="G1" sqref="G1:H1"/>
    </sheetView>
  </sheetViews>
  <sheetFormatPr defaultColWidth="9.140625" defaultRowHeight="15.75"/>
  <cols>
    <col min="1" max="1" width="9" style="2" customWidth="1"/>
    <col min="2" max="2" width="35.140625" style="2" customWidth="1"/>
    <col min="3" max="8" width="14.5703125" style="2" customWidth="1"/>
    <col min="9" max="16384" width="9.140625" style="2"/>
  </cols>
  <sheetData>
    <row r="1" spans="1:8" ht="87" customHeight="1">
      <c r="G1" s="34" t="s">
        <v>75</v>
      </c>
      <c r="H1" s="34"/>
    </row>
    <row r="2" spans="1:8" ht="27" customHeight="1">
      <c r="H2" s="3" t="s">
        <v>22</v>
      </c>
    </row>
    <row r="3" spans="1:8">
      <c r="A3" s="4"/>
    </row>
    <row r="4" spans="1:8">
      <c r="A4" s="35" t="s">
        <v>23</v>
      </c>
      <c r="B4" s="35"/>
      <c r="C4" s="35"/>
      <c r="D4" s="35"/>
      <c r="E4" s="35"/>
      <c r="F4" s="35"/>
      <c r="G4" s="35"/>
      <c r="H4" s="35"/>
    </row>
    <row r="5" spans="1:8">
      <c r="A5" s="35" t="s">
        <v>24</v>
      </c>
      <c r="B5" s="35"/>
      <c r="C5" s="35"/>
      <c r="D5" s="35"/>
      <c r="E5" s="35"/>
      <c r="F5" s="35"/>
      <c r="G5" s="35"/>
      <c r="H5" s="35"/>
    </row>
    <row r="6" spans="1:8">
      <c r="A6" s="35" t="s">
        <v>74</v>
      </c>
      <c r="B6" s="35"/>
      <c r="C6" s="35"/>
      <c r="D6" s="35"/>
      <c r="E6" s="35"/>
      <c r="F6" s="35"/>
      <c r="G6" s="35"/>
      <c r="H6" s="35"/>
    </row>
    <row r="7" spans="1:8" ht="9" customHeight="1">
      <c r="A7" s="35"/>
      <c r="B7" s="35"/>
      <c r="C7" s="35"/>
      <c r="D7" s="35"/>
      <c r="E7" s="35"/>
      <c r="F7" s="35"/>
      <c r="G7" s="35"/>
      <c r="H7" s="35"/>
    </row>
    <row r="8" spans="1:8">
      <c r="A8" s="36" t="s">
        <v>25</v>
      </c>
      <c r="B8" s="36"/>
      <c r="C8" s="36"/>
      <c r="D8" s="36"/>
      <c r="E8" s="36"/>
      <c r="F8" s="36"/>
      <c r="G8" s="36"/>
      <c r="H8" s="36"/>
    </row>
    <row r="9" spans="1:8" ht="15.75" customHeight="1">
      <c r="A9" s="37" t="s">
        <v>0</v>
      </c>
      <c r="B9" s="37" t="s">
        <v>1</v>
      </c>
      <c r="C9" s="37" t="s">
        <v>2</v>
      </c>
      <c r="D9" s="37"/>
      <c r="E9" s="37"/>
      <c r="F9" s="37"/>
      <c r="G9" s="37"/>
      <c r="H9" s="37"/>
    </row>
    <row r="10" spans="1:8" ht="31.5">
      <c r="A10" s="37"/>
      <c r="B10" s="37"/>
      <c r="C10" s="5" t="s">
        <v>26</v>
      </c>
      <c r="D10" s="5" t="s">
        <v>27</v>
      </c>
      <c r="E10" s="5" t="s">
        <v>28</v>
      </c>
      <c r="F10" s="5" t="s">
        <v>29</v>
      </c>
      <c r="G10" s="5" t="s">
        <v>30</v>
      </c>
      <c r="H10" s="5" t="s">
        <v>31</v>
      </c>
    </row>
    <row r="11" spans="1:8">
      <c r="A11" s="5">
        <v>1</v>
      </c>
      <c r="B11" s="5">
        <v>2</v>
      </c>
      <c r="C11" s="5">
        <v>3</v>
      </c>
      <c r="D11" s="5">
        <v>4</v>
      </c>
      <c r="E11" s="5">
        <v>5</v>
      </c>
      <c r="F11" s="5">
        <v>6</v>
      </c>
      <c r="G11" s="5">
        <v>7</v>
      </c>
      <c r="H11" s="5">
        <v>8</v>
      </c>
    </row>
    <row r="12" spans="1:8" s="6" customFormat="1" ht="15.75" customHeight="1">
      <c r="A12" s="38" t="s">
        <v>3</v>
      </c>
      <c r="B12" s="38"/>
      <c r="C12" s="38"/>
      <c r="D12" s="38"/>
      <c r="E12" s="38"/>
      <c r="F12" s="38"/>
      <c r="G12" s="38"/>
      <c r="H12" s="38"/>
    </row>
    <row r="13" spans="1:8" s="6" customFormat="1">
      <c r="A13" s="7">
        <v>1</v>
      </c>
      <c r="B13" s="8" t="s">
        <v>4</v>
      </c>
      <c r="C13" s="9">
        <f>C14+C15</f>
        <v>1057</v>
      </c>
      <c r="D13" s="9">
        <f t="shared" ref="D13:H13" si="0">D14+D15</f>
        <v>1036.5</v>
      </c>
      <c r="E13" s="9">
        <f>E14+E15</f>
        <v>1027.8</v>
      </c>
      <c r="F13" s="9">
        <f t="shared" si="0"/>
        <v>1039.3</v>
      </c>
      <c r="G13" s="9">
        <f t="shared" si="0"/>
        <v>1054.8</v>
      </c>
      <c r="H13" s="9">
        <f t="shared" si="0"/>
        <v>1072.8</v>
      </c>
    </row>
    <row r="14" spans="1:8" s="6" customFormat="1" ht="31.5">
      <c r="A14" s="10" t="s">
        <v>32</v>
      </c>
      <c r="B14" s="8" t="s">
        <v>5</v>
      </c>
      <c r="C14" s="9">
        <v>535.29999999999995</v>
      </c>
      <c r="D14" s="9">
        <v>554.9</v>
      </c>
      <c r="E14" s="9">
        <v>577</v>
      </c>
      <c r="F14" s="9">
        <v>588.5</v>
      </c>
      <c r="G14" s="11">
        <v>604</v>
      </c>
      <c r="H14" s="11">
        <v>622</v>
      </c>
    </row>
    <row r="15" spans="1:8" s="6" customFormat="1" ht="31.5">
      <c r="A15" s="10" t="s">
        <v>33</v>
      </c>
      <c r="B15" s="8" t="s">
        <v>6</v>
      </c>
      <c r="C15" s="9">
        <f>C16+C17+C18</f>
        <v>521.70000000000005</v>
      </c>
      <c r="D15" s="9">
        <f>D16+D17+D18</f>
        <v>481.6</v>
      </c>
      <c r="E15" s="9">
        <f t="shared" ref="E15:H15" si="1">E16+E17+E18</f>
        <v>450.8</v>
      </c>
      <c r="F15" s="9">
        <f t="shared" si="1"/>
        <v>450.8</v>
      </c>
      <c r="G15" s="9">
        <f t="shared" si="1"/>
        <v>450.8</v>
      </c>
      <c r="H15" s="9">
        <f t="shared" si="1"/>
        <v>450.8</v>
      </c>
    </row>
    <row r="16" spans="1:8" ht="31.5">
      <c r="A16" s="12" t="s">
        <v>34</v>
      </c>
      <c r="B16" s="13" t="s">
        <v>69</v>
      </c>
      <c r="C16" s="14">
        <v>508.4</v>
      </c>
      <c r="D16" s="14">
        <v>479.7</v>
      </c>
      <c r="E16" s="14">
        <v>450.7</v>
      </c>
      <c r="F16" s="14">
        <v>450.7</v>
      </c>
      <c r="G16" s="15">
        <v>450.7</v>
      </c>
      <c r="H16" s="15">
        <v>450.7</v>
      </c>
    </row>
    <row r="17" spans="1:11" ht="63.75" customHeight="1">
      <c r="A17" s="12" t="s">
        <v>35</v>
      </c>
      <c r="B17" s="13" t="s">
        <v>70</v>
      </c>
      <c r="C17" s="14">
        <v>13.2</v>
      </c>
      <c r="D17" s="14">
        <v>1.8</v>
      </c>
      <c r="E17" s="14">
        <v>0</v>
      </c>
      <c r="F17" s="14">
        <v>0</v>
      </c>
      <c r="G17" s="15">
        <v>0</v>
      </c>
      <c r="H17" s="15">
        <v>0</v>
      </c>
    </row>
    <row r="18" spans="1:11" ht="31.5">
      <c r="A18" s="12" t="s">
        <v>36</v>
      </c>
      <c r="B18" s="13" t="s">
        <v>73</v>
      </c>
      <c r="C18" s="14">
        <v>0.1</v>
      </c>
      <c r="D18" s="14">
        <v>0.1</v>
      </c>
      <c r="E18" s="14">
        <v>0.1</v>
      </c>
      <c r="F18" s="14">
        <v>0.1</v>
      </c>
      <c r="G18" s="15">
        <v>0.1</v>
      </c>
      <c r="H18" s="15">
        <v>0.1</v>
      </c>
    </row>
    <row r="19" spans="1:11">
      <c r="A19" s="5">
        <v>2</v>
      </c>
      <c r="B19" s="13" t="s">
        <v>7</v>
      </c>
      <c r="C19" s="14">
        <f>C20+C24</f>
        <v>1072.9000000000001</v>
      </c>
      <c r="D19" s="14">
        <f>D20+D24+D28</f>
        <v>1046.5</v>
      </c>
      <c r="E19" s="14">
        <f t="shared" ref="E19:H19" si="2">E20+E24+E28</f>
        <v>1031.8</v>
      </c>
      <c r="F19" s="14">
        <f t="shared" si="2"/>
        <v>1041.8</v>
      </c>
      <c r="G19" s="14">
        <f>G20+G24+G28</f>
        <v>1057.0999999999999</v>
      </c>
      <c r="H19" s="14">
        <f t="shared" si="2"/>
        <v>1075.5</v>
      </c>
    </row>
    <row r="20" spans="1:11" ht="63">
      <c r="A20" s="16" t="s">
        <v>37</v>
      </c>
      <c r="B20" s="13" t="s">
        <v>8</v>
      </c>
      <c r="C20" s="14">
        <f>C21+C22+C23</f>
        <v>900.80000000000007</v>
      </c>
      <c r="D20" s="14">
        <f>D21+D22+D23</f>
        <v>859</v>
      </c>
      <c r="E20" s="14">
        <f t="shared" ref="E20:H20" si="3">E21+E22+E23</f>
        <v>838.5</v>
      </c>
      <c r="F20" s="14">
        <f t="shared" si="3"/>
        <v>847.4</v>
      </c>
      <c r="G20" s="14">
        <f t="shared" si="3"/>
        <v>861.5</v>
      </c>
      <c r="H20" s="14">
        <f t="shared" si="3"/>
        <v>878.1</v>
      </c>
      <c r="K20" s="17"/>
    </row>
    <row r="21" spans="1:11">
      <c r="A21" s="18" t="s">
        <v>38</v>
      </c>
      <c r="B21" s="13" t="s">
        <v>9</v>
      </c>
      <c r="C21" s="14">
        <f>496.9</f>
        <v>496.9</v>
      </c>
      <c r="D21" s="14">
        <f>468.4</f>
        <v>468.4</v>
      </c>
      <c r="E21" s="14">
        <f>439.4</f>
        <v>439.4</v>
      </c>
      <c r="F21" s="14">
        <f>439.4</f>
        <v>439.4</v>
      </c>
      <c r="G21" s="14">
        <f>439.4</f>
        <v>439.4</v>
      </c>
      <c r="H21" s="14">
        <f>439.4</f>
        <v>439.4</v>
      </c>
    </row>
    <row r="22" spans="1:11" ht="31.5">
      <c r="A22" s="18" t="s">
        <v>39</v>
      </c>
      <c r="B22" s="13" t="s">
        <v>10</v>
      </c>
      <c r="C22" s="14">
        <f>358.5-37.7</f>
        <v>320.8</v>
      </c>
      <c r="D22" s="14">
        <f>339-37</f>
        <v>302</v>
      </c>
      <c r="E22" s="14">
        <f>342.6-28.1</f>
        <v>314.5</v>
      </c>
      <c r="F22" s="14">
        <f>351-30</f>
        <v>321</v>
      </c>
      <c r="G22" s="14">
        <f>362.1-30</f>
        <v>332.1</v>
      </c>
      <c r="H22" s="14">
        <f>375.3-30</f>
        <v>345.3</v>
      </c>
    </row>
    <row r="23" spans="1:11" ht="31.5">
      <c r="A23" s="18" t="s">
        <v>40</v>
      </c>
      <c r="B23" s="13" t="s">
        <v>11</v>
      </c>
      <c r="C23" s="14">
        <v>83.1</v>
      </c>
      <c r="D23" s="14">
        <v>88.6</v>
      </c>
      <c r="E23" s="14">
        <v>84.6</v>
      </c>
      <c r="F23" s="14">
        <v>87</v>
      </c>
      <c r="G23" s="14">
        <v>90</v>
      </c>
      <c r="H23" s="14">
        <v>93.4</v>
      </c>
    </row>
    <row r="24" spans="1:11" ht="47.25">
      <c r="A24" s="16" t="s">
        <v>41</v>
      </c>
      <c r="B24" s="13" t="s">
        <v>12</v>
      </c>
      <c r="C24" s="14">
        <f>C25+C26+C27</f>
        <v>172.10000000000002</v>
      </c>
      <c r="D24" s="14">
        <f>D25+D26+D27</f>
        <v>176.8</v>
      </c>
      <c r="E24" s="14">
        <f t="shared" ref="E24:H24" si="4">E25+E26+E27</f>
        <v>171.2</v>
      </c>
      <c r="F24" s="14">
        <f t="shared" si="4"/>
        <v>171.89999999999998</v>
      </c>
      <c r="G24" s="14">
        <f t="shared" si="4"/>
        <v>172.5</v>
      </c>
      <c r="H24" s="14">
        <f t="shared" si="4"/>
        <v>173.6</v>
      </c>
    </row>
    <row r="25" spans="1:11">
      <c r="A25" s="18" t="s">
        <v>42</v>
      </c>
      <c r="B25" s="13" t="s">
        <v>9</v>
      </c>
      <c r="C25" s="14">
        <f>9.7+2.5</f>
        <v>12.2</v>
      </c>
      <c r="D25" s="14">
        <f>9.5+2.3-0.7</f>
        <v>11.100000000000001</v>
      </c>
      <c r="E25" s="14">
        <f>9.4+2.3-0.7</f>
        <v>11</v>
      </c>
      <c r="F25" s="14">
        <f>9.4+2.3-0.7</f>
        <v>11</v>
      </c>
      <c r="G25" s="14">
        <f>9.4+2.3-0.7</f>
        <v>11</v>
      </c>
      <c r="H25" s="14">
        <f>9.4+2.3-0.7</f>
        <v>11</v>
      </c>
    </row>
    <row r="26" spans="1:11" ht="31.5">
      <c r="A26" s="18" t="s">
        <v>43</v>
      </c>
      <c r="B26" s="13" t="s">
        <v>10</v>
      </c>
      <c r="C26" s="14">
        <v>71.2</v>
      </c>
      <c r="D26" s="14">
        <v>78.8</v>
      </c>
      <c r="E26" s="14">
        <v>78.3</v>
      </c>
      <c r="F26" s="14">
        <v>78.3</v>
      </c>
      <c r="G26" s="14">
        <v>78.3</v>
      </c>
      <c r="H26" s="14">
        <v>78.3</v>
      </c>
    </row>
    <row r="27" spans="1:11" ht="31.5">
      <c r="A27" s="18" t="s">
        <v>44</v>
      </c>
      <c r="B27" s="13" t="s">
        <v>11</v>
      </c>
      <c r="C27" s="14">
        <f>0.7+88.7-0.7</f>
        <v>88.7</v>
      </c>
      <c r="D27" s="14">
        <f>0.7+82.8+4.1-0.7</f>
        <v>86.899999999999991</v>
      </c>
      <c r="E27" s="14">
        <f>0.7+81.9-0.7</f>
        <v>81.900000000000006</v>
      </c>
      <c r="F27" s="14">
        <f>0.7+82.6-0.7</f>
        <v>82.6</v>
      </c>
      <c r="G27" s="14">
        <f>0.7+83.2-0.7</f>
        <v>83.2</v>
      </c>
      <c r="H27" s="14">
        <f>0.7+84.3-0.7</f>
        <v>84.3</v>
      </c>
    </row>
    <row r="28" spans="1:11">
      <c r="A28" s="16" t="s">
        <v>45</v>
      </c>
      <c r="B28" s="13" t="s">
        <v>13</v>
      </c>
      <c r="C28" s="19" t="s">
        <v>14</v>
      </c>
      <c r="D28" s="14">
        <f>10.7</f>
        <v>10.7</v>
      </c>
      <c r="E28" s="14">
        <f>22.1</f>
        <v>22.1</v>
      </c>
      <c r="F28" s="14">
        <f>22.5</f>
        <v>22.5</v>
      </c>
      <c r="G28" s="14">
        <f>23.1</f>
        <v>23.1</v>
      </c>
      <c r="H28" s="14">
        <v>23.8</v>
      </c>
    </row>
    <row r="29" spans="1:11">
      <c r="A29" s="5">
        <v>3</v>
      </c>
      <c r="B29" s="13" t="s">
        <v>15</v>
      </c>
      <c r="C29" s="14">
        <f>C13-C19</f>
        <v>-15.900000000000091</v>
      </c>
      <c r="D29" s="14">
        <f t="shared" ref="D29:H29" si="5">D13-D19</f>
        <v>-10</v>
      </c>
      <c r="E29" s="14">
        <f>E13-E19</f>
        <v>-4</v>
      </c>
      <c r="F29" s="14">
        <f>F13-F19</f>
        <v>-2.5</v>
      </c>
      <c r="G29" s="14">
        <f t="shared" si="5"/>
        <v>-2.2999999999999545</v>
      </c>
      <c r="H29" s="14">
        <f t="shared" si="5"/>
        <v>-2.7000000000000455</v>
      </c>
    </row>
    <row r="30" spans="1:11" ht="31.5">
      <c r="A30" s="5" t="s">
        <v>46</v>
      </c>
      <c r="B30" s="13" t="s">
        <v>57</v>
      </c>
      <c r="C30" s="14">
        <f>C31+C34+C37+C40</f>
        <v>15.899999999999999</v>
      </c>
      <c r="D30" s="14">
        <f t="shared" ref="D30:H30" si="6">D31+D34+D37+D40</f>
        <v>10</v>
      </c>
      <c r="E30" s="14">
        <f t="shared" si="6"/>
        <v>4</v>
      </c>
      <c r="F30" s="14">
        <f t="shared" si="6"/>
        <v>2.5</v>
      </c>
      <c r="G30" s="14">
        <f t="shared" si="6"/>
        <v>2.3000000000000007</v>
      </c>
      <c r="H30" s="14">
        <f t="shared" si="6"/>
        <v>2.7000000000000011</v>
      </c>
    </row>
    <row r="31" spans="1:11">
      <c r="A31" s="5" t="s">
        <v>47</v>
      </c>
      <c r="B31" s="1" t="s">
        <v>61</v>
      </c>
      <c r="C31" s="14">
        <f>C32+C33</f>
        <v>0</v>
      </c>
      <c r="D31" s="14">
        <f t="shared" ref="D31:H31" si="7">D32+D33</f>
        <v>0</v>
      </c>
      <c r="E31" s="14">
        <f t="shared" si="7"/>
        <v>0</v>
      </c>
      <c r="F31" s="14">
        <f t="shared" si="7"/>
        <v>0</v>
      </c>
      <c r="G31" s="14">
        <f t="shared" si="7"/>
        <v>0</v>
      </c>
      <c r="H31" s="14">
        <f t="shared" si="7"/>
        <v>0</v>
      </c>
    </row>
    <row r="32" spans="1:11">
      <c r="A32" s="5" t="s">
        <v>48</v>
      </c>
      <c r="B32" s="1" t="s">
        <v>62</v>
      </c>
      <c r="C32" s="20">
        <v>13.1</v>
      </c>
      <c r="D32" s="20">
        <v>13.1</v>
      </c>
      <c r="E32" s="20">
        <v>13.1</v>
      </c>
      <c r="F32" s="20">
        <v>13.1</v>
      </c>
      <c r="G32" s="20">
        <v>13.1</v>
      </c>
      <c r="H32" s="20">
        <v>13.1</v>
      </c>
    </row>
    <row r="33" spans="1:8">
      <c r="A33" s="5" t="s">
        <v>49</v>
      </c>
      <c r="B33" s="1" t="s">
        <v>63</v>
      </c>
      <c r="C33" s="20">
        <v>-13.1</v>
      </c>
      <c r="D33" s="20">
        <v>-13.1</v>
      </c>
      <c r="E33" s="20">
        <v>-13.1</v>
      </c>
      <c r="F33" s="20">
        <v>-13.1</v>
      </c>
      <c r="G33" s="20">
        <v>-13.1</v>
      </c>
      <c r="H33" s="20">
        <v>-13.1</v>
      </c>
    </row>
    <row r="34" spans="1:8" ht="63">
      <c r="A34" s="5" t="s">
        <v>50</v>
      </c>
      <c r="B34" s="1" t="s">
        <v>64</v>
      </c>
      <c r="C34" s="14">
        <f>C35+C36</f>
        <v>0</v>
      </c>
      <c r="D34" s="14">
        <f t="shared" ref="D34:H34" si="8">D35+D36</f>
        <v>-9</v>
      </c>
      <c r="E34" s="14">
        <f t="shared" si="8"/>
        <v>-9</v>
      </c>
      <c r="F34" s="14">
        <f t="shared" si="8"/>
        <v>-9</v>
      </c>
      <c r="G34" s="14">
        <f t="shared" si="8"/>
        <v>-9</v>
      </c>
      <c r="H34" s="14">
        <f t="shared" si="8"/>
        <v>-9</v>
      </c>
    </row>
    <row r="35" spans="1:8" ht="16.5" customHeight="1">
      <c r="A35" s="5" t="s">
        <v>51</v>
      </c>
      <c r="B35" s="1" t="s">
        <v>62</v>
      </c>
      <c r="C35" s="20">
        <v>0</v>
      </c>
      <c r="D35" s="20">
        <v>0</v>
      </c>
      <c r="E35" s="20">
        <v>0</v>
      </c>
      <c r="F35" s="20">
        <v>0</v>
      </c>
      <c r="G35" s="20">
        <v>0</v>
      </c>
      <c r="H35" s="20">
        <v>0</v>
      </c>
    </row>
    <row r="36" spans="1:8">
      <c r="A36" s="5" t="s">
        <v>52</v>
      </c>
      <c r="B36" s="1" t="s">
        <v>63</v>
      </c>
      <c r="C36" s="20">
        <v>0</v>
      </c>
      <c r="D36" s="20">
        <v>-9</v>
      </c>
      <c r="E36" s="20">
        <v>-9</v>
      </c>
      <c r="F36" s="20">
        <v>-9</v>
      </c>
      <c r="G36" s="20">
        <v>-9</v>
      </c>
      <c r="H36" s="20">
        <v>-9</v>
      </c>
    </row>
    <row r="37" spans="1:8" ht="31.5">
      <c r="A37" s="5" t="s">
        <v>53</v>
      </c>
      <c r="B37" s="1" t="s">
        <v>65</v>
      </c>
      <c r="C37" s="14">
        <f>C38+C39</f>
        <v>0</v>
      </c>
      <c r="D37" s="14">
        <f t="shared" ref="D37:H37" si="9">D38+D39</f>
        <v>0</v>
      </c>
      <c r="E37" s="14">
        <f t="shared" si="9"/>
        <v>0</v>
      </c>
      <c r="F37" s="14">
        <f t="shared" si="9"/>
        <v>0</v>
      </c>
      <c r="G37" s="14">
        <f t="shared" si="9"/>
        <v>0</v>
      </c>
      <c r="H37" s="14">
        <f t="shared" si="9"/>
        <v>0</v>
      </c>
    </row>
    <row r="38" spans="1:8">
      <c r="A38" s="5" t="s">
        <v>58</v>
      </c>
      <c r="B38" s="1" t="s">
        <v>66</v>
      </c>
      <c r="C38" s="14"/>
      <c r="D38" s="14"/>
      <c r="E38" s="14"/>
      <c r="F38" s="14"/>
      <c r="G38" s="14"/>
      <c r="H38" s="14"/>
    </row>
    <row r="39" spans="1:8">
      <c r="A39" s="5" t="s">
        <v>59</v>
      </c>
      <c r="B39" s="1" t="s">
        <v>67</v>
      </c>
      <c r="C39" s="14"/>
      <c r="D39" s="14"/>
      <c r="E39" s="14"/>
      <c r="F39" s="14"/>
      <c r="G39" s="14"/>
      <c r="H39" s="14"/>
    </row>
    <row r="40" spans="1:8">
      <c r="A40" s="5" t="s">
        <v>60</v>
      </c>
      <c r="B40" s="1" t="s">
        <v>68</v>
      </c>
      <c r="C40" s="14">
        <f>5.8+10.1</f>
        <v>15.899999999999999</v>
      </c>
      <c r="D40" s="14">
        <f>9+9.4+0.6</f>
        <v>19</v>
      </c>
      <c r="E40" s="14">
        <f>9+3.3+0.7</f>
        <v>13</v>
      </c>
      <c r="F40" s="14">
        <f>9+3.2-0.7</f>
        <v>11.5</v>
      </c>
      <c r="G40" s="14">
        <f>9+2.3</f>
        <v>11.3</v>
      </c>
      <c r="H40" s="14">
        <f>9+3.8-1.1</f>
        <v>11.700000000000001</v>
      </c>
    </row>
    <row r="41" spans="1:8" s="6" customFormat="1" ht="15.75" customHeight="1">
      <c r="A41" s="39" t="s">
        <v>16</v>
      </c>
      <c r="B41" s="40"/>
      <c r="C41" s="40"/>
      <c r="D41" s="40"/>
      <c r="E41" s="40"/>
      <c r="F41" s="40"/>
      <c r="G41" s="40"/>
      <c r="H41" s="41"/>
    </row>
    <row r="42" spans="1:8" s="6" customFormat="1">
      <c r="A42" s="21">
        <v>1</v>
      </c>
      <c r="B42" s="22" t="s">
        <v>4</v>
      </c>
      <c r="C42" s="23">
        <f>C43+C44</f>
        <v>931.2</v>
      </c>
      <c r="D42" s="23">
        <f t="shared" ref="D42:H42" si="10">D43+D44</f>
        <v>907.09999999999991</v>
      </c>
      <c r="E42" s="23">
        <f t="shared" si="10"/>
        <v>892.5</v>
      </c>
      <c r="F42" s="23">
        <f t="shared" si="10"/>
        <v>901.3</v>
      </c>
      <c r="G42" s="23">
        <f t="shared" si="10"/>
        <v>913</v>
      </c>
      <c r="H42" s="23">
        <f t="shared" si="10"/>
        <v>926.9</v>
      </c>
    </row>
    <row r="43" spans="1:8" s="6" customFormat="1" ht="31.5">
      <c r="A43" s="24" t="s">
        <v>32</v>
      </c>
      <c r="B43" s="22" t="s">
        <v>5</v>
      </c>
      <c r="C43" s="23">
        <v>410.7</v>
      </c>
      <c r="D43" s="23">
        <v>426.7</v>
      </c>
      <c r="E43" s="23">
        <v>443</v>
      </c>
      <c r="F43" s="23">
        <v>451.8</v>
      </c>
      <c r="G43" s="25">
        <v>463.5</v>
      </c>
      <c r="H43" s="25">
        <v>477.4</v>
      </c>
    </row>
    <row r="44" spans="1:8" s="6" customFormat="1" ht="31.5">
      <c r="A44" s="24" t="s">
        <v>33</v>
      </c>
      <c r="B44" s="22" t="s">
        <v>6</v>
      </c>
      <c r="C44" s="23">
        <f>SUM(C45:C48)</f>
        <v>520.50000000000011</v>
      </c>
      <c r="D44" s="23">
        <f t="shared" ref="D44:H44" si="11">SUM(D45:D48)</f>
        <v>480.4</v>
      </c>
      <c r="E44" s="23">
        <f t="shared" si="11"/>
        <v>449.5</v>
      </c>
      <c r="F44" s="23">
        <f t="shared" si="11"/>
        <v>449.5</v>
      </c>
      <c r="G44" s="23">
        <f t="shared" si="11"/>
        <v>449.5</v>
      </c>
      <c r="H44" s="23">
        <f t="shared" si="11"/>
        <v>449.5</v>
      </c>
    </row>
    <row r="45" spans="1:8" ht="31.5">
      <c r="A45" s="26" t="s">
        <v>34</v>
      </c>
      <c r="B45" s="27" t="s">
        <v>69</v>
      </c>
      <c r="C45" s="28">
        <v>506.6</v>
      </c>
      <c r="D45" s="28">
        <v>477.9</v>
      </c>
      <c r="E45" s="28">
        <v>448.8</v>
      </c>
      <c r="F45" s="28">
        <v>448.8</v>
      </c>
      <c r="G45" s="28">
        <v>448.8</v>
      </c>
      <c r="H45" s="28">
        <v>448.8</v>
      </c>
    </row>
    <row r="46" spans="1:8" ht="78.75">
      <c r="A46" s="26" t="s">
        <v>35</v>
      </c>
      <c r="B46" s="27" t="s">
        <v>70</v>
      </c>
      <c r="C46" s="28">
        <v>13.2</v>
      </c>
      <c r="D46" s="28">
        <v>1.8</v>
      </c>
      <c r="E46" s="28">
        <v>0</v>
      </c>
      <c r="F46" s="28">
        <v>0</v>
      </c>
      <c r="G46" s="28">
        <v>0</v>
      </c>
      <c r="H46" s="28">
        <v>0</v>
      </c>
    </row>
    <row r="47" spans="1:8" ht="31.5">
      <c r="A47" s="26" t="s">
        <v>36</v>
      </c>
      <c r="B47" s="27" t="s">
        <v>71</v>
      </c>
      <c r="C47" s="28">
        <v>0.7</v>
      </c>
      <c r="D47" s="28">
        <v>0.7</v>
      </c>
      <c r="E47" s="28">
        <v>0.7</v>
      </c>
      <c r="F47" s="28">
        <v>0.7</v>
      </c>
      <c r="G47" s="28">
        <v>0.7</v>
      </c>
      <c r="H47" s="28">
        <v>0.7</v>
      </c>
    </row>
    <row r="48" spans="1:8" ht="31.5">
      <c r="A48" s="26" t="s">
        <v>72</v>
      </c>
      <c r="B48" s="27" t="s">
        <v>73</v>
      </c>
      <c r="C48" s="28">
        <v>0</v>
      </c>
      <c r="D48" s="28">
        <v>0</v>
      </c>
      <c r="E48" s="28">
        <v>0</v>
      </c>
      <c r="F48" s="28">
        <v>0</v>
      </c>
      <c r="G48" s="28">
        <v>0</v>
      </c>
      <c r="H48" s="28">
        <v>0</v>
      </c>
    </row>
    <row r="49" spans="1:8">
      <c r="A49" s="5">
        <v>2</v>
      </c>
      <c r="B49" s="13" t="s">
        <v>7</v>
      </c>
      <c r="C49" s="29">
        <f>C50+C54</f>
        <v>937</v>
      </c>
      <c r="D49" s="29">
        <f t="shared" ref="D49:H49" si="12">D50+D54+D58</f>
        <v>907.1</v>
      </c>
      <c r="E49" s="29">
        <f t="shared" si="12"/>
        <v>892.5</v>
      </c>
      <c r="F49" s="29">
        <f t="shared" si="12"/>
        <v>901.3</v>
      </c>
      <c r="G49" s="29">
        <f t="shared" si="12"/>
        <v>913</v>
      </c>
      <c r="H49" s="29">
        <f t="shared" si="12"/>
        <v>926.9</v>
      </c>
    </row>
    <row r="50" spans="1:8" ht="31.5">
      <c r="A50" s="16" t="s">
        <v>37</v>
      </c>
      <c r="B50" s="13" t="s">
        <v>17</v>
      </c>
      <c r="C50" s="29">
        <f>C51+C52+C53</f>
        <v>855.4</v>
      </c>
      <c r="D50" s="29">
        <f t="shared" ref="D50:H50" si="13">D51+D52+D53</f>
        <v>807.4</v>
      </c>
      <c r="E50" s="29">
        <f t="shared" si="13"/>
        <v>782</v>
      </c>
      <c r="F50" s="29">
        <f t="shared" si="13"/>
        <v>790.4</v>
      </c>
      <c r="G50" s="29">
        <f t="shared" si="13"/>
        <v>801.5</v>
      </c>
      <c r="H50" s="29">
        <f t="shared" si="13"/>
        <v>814.7</v>
      </c>
    </row>
    <row r="51" spans="1:8">
      <c r="A51" s="18" t="s">
        <v>38</v>
      </c>
      <c r="B51" s="13" t="s">
        <v>9</v>
      </c>
      <c r="C51" s="29">
        <v>496.9</v>
      </c>
      <c r="D51" s="29">
        <v>468.4</v>
      </c>
      <c r="E51" s="29">
        <v>439.4</v>
      </c>
      <c r="F51" s="29">
        <v>439.4</v>
      </c>
      <c r="G51" s="29">
        <v>439.4</v>
      </c>
      <c r="H51" s="29">
        <v>439.4</v>
      </c>
    </row>
    <row r="52" spans="1:8" ht="31.5">
      <c r="A52" s="18" t="s">
        <v>39</v>
      </c>
      <c r="B52" s="13" t="s">
        <v>10</v>
      </c>
      <c r="C52" s="29">
        <v>358.5</v>
      </c>
      <c r="D52" s="29">
        <v>339</v>
      </c>
      <c r="E52" s="29">
        <v>342.6</v>
      </c>
      <c r="F52" s="29">
        <v>351</v>
      </c>
      <c r="G52" s="30">
        <v>362.1</v>
      </c>
      <c r="H52" s="30">
        <v>375.3</v>
      </c>
    </row>
    <row r="53" spans="1:8" ht="31.5">
      <c r="A53" s="18" t="s">
        <v>40</v>
      </c>
      <c r="B53" s="13" t="s">
        <v>11</v>
      </c>
      <c r="C53" s="29">
        <v>0</v>
      </c>
      <c r="D53" s="29">
        <v>0</v>
      </c>
      <c r="E53" s="29">
        <v>0</v>
      </c>
      <c r="F53" s="29">
        <v>0</v>
      </c>
      <c r="G53" s="29">
        <v>0</v>
      </c>
      <c r="H53" s="29">
        <v>0</v>
      </c>
    </row>
    <row r="54" spans="1:8" ht="31.5">
      <c r="A54" s="16" t="s">
        <v>41</v>
      </c>
      <c r="B54" s="13" t="s">
        <v>18</v>
      </c>
      <c r="C54" s="29">
        <f>C55+C56+C57</f>
        <v>81.600000000000009</v>
      </c>
      <c r="D54" s="29">
        <f t="shared" ref="D54:H54" si="14">D55+D56+D57</f>
        <v>89</v>
      </c>
      <c r="E54" s="29">
        <f t="shared" si="14"/>
        <v>88.4</v>
      </c>
      <c r="F54" s="29">
        <f t="shared" si="14"/>
        <v>88.4</v>
      </c>
      <c r="G54" s="29">
        <f t="shared" si="14"/>
        <v>88.4</v>
      </c>
      <c r="H54" s="29">
        <f t="shared" si="14"/>
        <v>88.4</v>
      </c>
    </row>
    <row r="55" spans="1:8">
      <c r="A55" s="18" t="s">
        <v>42</v>
      </c>
      <c r="B55" s="13" t="s">
        <v>9</v>
      </c>
      <c r="C55" s="29">
        <v>9.6999999999999993</v>
      </c>
      <c r="D55" s="29">
        <v>9.5</v>
      </c>
      <c r="E55" s="29">
        <v>9.4</v>
      </c>
      <c r="F55" s="29">
        <v>9.4</v>
      </c>
      <c r="G55" s="29">
        <v>9.4</v>
      </c>
      <c r="H55" s="29">
        <v>9.4</v>
      </c>
    </row>
    <row r="56" spans="1:8" ht="31.5">
      <c r="A56" s="18" t="s">
        <v>43</v>
      </c>
      <c r="B56" s="13" t="s">
        <v>10</v>
      </c>
      <c r="C56" s="29">
        <v>71.2</v>
      </c>
      <c r="D56" s="29">
        <v>78.8</v>
      </c>
      <c r="E56" s="29">
        <v>78.3</v>
      </c>
      <c r="F56" s="29">
        <v>78.3</v>
      </c>
      <c r="G56" s="29">
        <v>78.3</v>
      </c>
      <c r="H56" s="29">
        <v>78.3</v>
      </c>
    </row>
    <row r="57" spans="1:8" ht="31.5">
      <c r="A57" s="18" t="s">
        <v>44</v>
      </c>
      <c r="B57" s="13" t="s">
        <v>11</v>
      </c>
      <c r="C57" s="29">
        <v>0.7</v>
      </c>
      <c r="D57" s="29">
        <v>0.7</v>
      </c>
      <c r="E57" s="29">
        <v>0.7</v>
      </c>
      <c r="F57" s="29">
        <v>0.7</v>
      </c>
      <c r="G57" s="29">
        <v>0.7</v>
      </c>
      <c r="H57" s="29">
        <v>0.7</v>
      </c>
    </row>
    <row r="58" spans="1:8">
      <c r="A58" s="16" t="s">
        <v>45</v>
      </c>
      <c r="B58" s="13" t="s">
        <v>13</v>
      </c>
      <c r="C58" s="31" t="s">
        <v>14</v>
      </c>
      <c r="D58" s="29">
        <v>10.7</v>
      </c>
      <c r="E58" s="29">
        <v>22.1</v>
      </c>
      <c r="F58" s="29">
        <v>22.5</v>
      </c>
      <c r="G58" s="32">
        <v>23.1</v>
      </c>
      <c r="H58" s="32">
        <v>23.8</v>
      </c>
    </row>
    <row r="59" spans="1:8">
      <c r="A59" s="5">
        <v>3</v>
      </c>
      <c r="B59" s="13" t="s">
        <v>15</v>
      </c>
      <c r="C59" s="29">
        <f>C42-C49</f>
        <v>-5.7999999999999545</v>
      </c>
      <c r="D59" s="29">
        <f t="shared" ref="D59:H59" si="15">D42-D49</f>
        <v>0</v>
      </c>
      <c r="E59" s="29">
        <f t="shared" si="15"/>
        <v>0</v>
      </c>
      <c r="F59" s="29">
        <f t="shared" si="15"/>
        <v>0</v>
      </c>
      <c r="G59" s="29">
        <f>G42-G49</f>
        <v>0</v>
      </c>
      <c r="H59" s="29">
        <f t="shared" si="15"/>
        <v>0</v>
      </c>
    </row>
    <row r="60" spans="1:8" ht="31.5">
      <c r="A60" s="5" t="s">
        <v>46</v>
      </c>
      <c r="B60" s="13" t="s">
        <v>57</v>
      </c>
      <c r="C60" s="20">
        <f>C61+C64+C67+C70</f>
        <v>5.8</v>
      </c>
      <c r="D60" s="20">
        <f t="shared" ref="D60" si="16">D61+D64+D67+D70</f>
        <v>0</v>
      </c>
      <c r="E60" s="20">
        <f t="shared" ref="E60" si="17">E61+E64+E67+E70</f>
        <v>0</v>
      </c>
      <c r="F60" s="20">
        <f t="shared" ref="F60" si="18">F61+F64+F67+F70</f>
        <v>0</v>
      </c>
      <c r="G60" s="33">
        <f t="shared" ref="G60" si="19">G61+G64+G67+G70</f>
        <v>0</v>
      </c>
      <c r="H60" s="33">
        <f t="shared" ref="H60" si="20">H61+H64+H67+H70</f>
        <v>0</v>
      </c>
    </row>
    <row r="61" spans="1:8">
      <c r="A61" s="5" t="s">
        <v>47</v>
      </c>
      <c r="B61" s="1" t="s">
        <v>61</v>
      </c>
      <c r="C61" s="20">
        <f>C62+C63</f>
        <v>0</v>
      </c>
      <c r="D61" s="20">
        <f t="shared" ref="D61" si="21">D62+D63</f>
        <v>0</v>
      </c>
      <c r="E61" s="20">
        <f t="shared" ref="E61" si="22">E62+E63</f>
        <v>0</v>
      </c>
      <c r="F61" s="20">
        <f t="shared" ref="F61" si="23">F62+F63</f>
        <v>0</v>
      </c>
      <c r="G61" s="33">
        <f t="shared" ref="G61" si="24">G62+G63</f>
        <v>0</v>
      </c>
      <c r="H61" s="33">
        <f t="shared" ref="H61" si="25">H62+H63</f>
        <v>0</v>
      </c>
    </row>
    <row r="62" spans="1:8">
      <c r="A62" s="5" t="s">
        <v>48</v>
      </c>
      <c r="B62" s="1" t="s">
        <v>62</v>
      </c>
      <c r="C62" s="20">
        <v>13.1</v>
      </c>
      <c r="D62" s="20">
        <v>13.1</v>
      </c>
      <c r="E62" s="20">
        <v>13.1</v>
      </c>
      <c r="F62" s="20">
        <v>13.1</v>
      </c>
      <c r="G62" s="20">
        <v>13.1</v>
      </c>
      <c r="H62" s="20">
        <v>13.1</v>
      </c>
    </row>
    <row r="63" spans="1:8">
      <c r="A63" s="5" t="s">
        <v>49</v>
      </c>
      <c r="B63" s="1" t="s">
        <v>63</v>
      </c>
      <c r="C63" s="20">
        <v>-13.1</v>
      </c>
      <c r="D63" s="20">
        <v>-13.1</v>
      </c>
      <c r="E63" s="20">
        <v>-13.1</v>
      </c>
      <c r="F63" s="20">
        <v>-13.1</v>
      </c>
      <c r="G63" s="20">
        <v>-13.1</v>
      </c>
      <c r="H63" s="20">
        <v>-13.1</v>
      </c>
    </row>
    <row r="64" spans="1:8" ht="63">
      <c r="A64" s="5" t="s">
        <v>50</v>
      </c>
      <c r="B64" s="1" t="s">
        <v>64</v>
      </c>
      <c r="C64" s="20">
        <f>C65+C66</f>
        <v>0</v>
      </c>
      <c r="D64" s="20">
        <f t="shared" ref="D64" si="26">D65+D66</f>
        <v>-9</v>
      </c>
      <c r="E64" s="20">
        <f t="shared" ref="E64" si="27">E65+E66</f>
        <v>-9</v>
      </c>
      <c r="F64" s="20">
        <f t="shared" ref="F64" si="28">F65+F66</f>
        <v>-9</v>
      </c>
      <c r="G64" s="33">
        <f t="shared" ref="G64" si="29">G65+G66</f>
        <v>-9</v>
      </c>
      <c r="H64" s="33">
        <f t="shared" ref="H64" si="30">H65+H66</f>
        <v>-9</v>
      </c>
    </row>
    <row r="65" spans="1:8">
      <c r="A65" s="5" t="s">
        <v>51</v>
      </c>
      <c r="B65" s="1" t="s">
        <v>62</v>
      </c>
      <c r="C65" s="20">
        <v>0</v>
      </c>
      <c r="D65" s="20">
        <v>0</v>
      </c>
      <c r="E65" s="20">
        <v>0</v>
      </c>
      <c r="F65" s="20">
        <v>0</v>
      </c>
      <c r="G65" s="20">
        <v>0</v>
      </c>
      <c r="H65" s="20">
        <v>0</v>
      </c>
    </row>
    <row r="66" spans="1:8">
      <c r="A66" s="5" t="s">
        <v>52</v>
      </c>
      <c r="B66" s="1" t="s">
        <v>63</v>
      </c>
      <c r="C66" s="20">
        <v>0</v>
      </c>
      <c r="D66" s="20">
        <v>-9</v>
      </c>
      <c r="E66" s="20">
        <v>-9</v>
      </c>
      <c r="F66" s="20">
        <v>-9</v>
      </c>
      <c r="G66" s="20">
        <v>-9</v>
      </c>
      <c r="H66" s="20">
        <v>-9</v>
      </c>
    </row>
    <row r="67" spans="1:8" ht="31.5">
      <c r="A67" s="5" t="s">
        <v>53</v>
      </c>
      <c r="B67" s="1" t="s">
        <v>65</v>
      </c>
      <c r="C67" s="20">
        <f>C68+C69</f>
        <v>0</v>
      </c>
      <c r="D67" s="20">
        <f t="shared" ref="D67" si="31">D68+D69</f>
        <v>0</v>
      </c>
      <c r="E67" s="20">
        <f t="shared" ref="E67" si="32">E68+E69</f>
        <v>0</v>
      </c>
      <c r="F67" s="20">
        <f t="shared" ref="F67" si="33">F68+F69</f>
        <v>0</v>
      </c>
      <c r="G67" s="33">
        <f t="shared" ref="G67" si="34">G68+G69</f>
        <v>0</v>
      </c>
      <c r="H67" s="33">
        <f t="shared" ref="H67" si="35">H68+H69</f>
        <v>0</v>
      </c>
    </row>
    <row r="68" spans="1:8">
      <c r="A68" s="5" t="s">
        <v>58</v>
      </c>
      <c r="B68" s="1" t="s">
        <v>66</v>
      </c>
      <c r="C68" s="20">
        <v>0</v>
      </c>
      <c r="D68" s="20">
        <v>0</v>
      </c>
      <c r="E68" s="20">
        <v>0</v>
      </c>
      <c r="F68" s="20">
        <v>0</v>
      </c>
      <c r="G68" s="20">
        <v>0</v>
      </c>
      <c r="H68" s="20">
        <v>0</v>
      </c>
    </row>
    <row r="69" spans="1:8">
      <c r="A69" s="5" t="s">
        <v>59</v>
      </c>
      <c r="B69" s="1" t="s">
        <v>67</v>
      </c>
      <c r="C69" s="20">
        <v>0</v>
      </c>
      <c r="D69" s="20">
        <v>0</v>
      </c>
      <c r="E69" s="20">
        <v>0</v>
      </c>
      <c r="F69" s="20">
        <v>0</v>
      </c>
      <c r="G69" s="20">
        <v>0</v>
      </c>
      <c r="H69" s="20">
        <v>0</v>
      </c>
    </row>
    <row r="70" spans="1:8">
      <c r="A70" s="5" t="s">
        <v>60</v>
      </c>
      <c r="B70" s="1" t="s">
        <v>68</v>
      </c>
      <c r="C70" s="20">
        <v>5.8</v>
      </c>
      <c r="D70" s="20">
        <v>9</v>
      </c>
      <c r="E70" s="20">
        <v>9</v>
      </c>
      <c r="F70" s="20">
        <v>9</v>
      </c>
      <c r="G70" s="20">
        <v>9</v>
      </c>
      <c r="H70" s="20">
        <v>9</v>
      </c>
    </row>
    <row r="71" spans="1:8" ht="110.25">
      <c r="A71" s="16" t="s">
        <v>54</v>
      </c>
      <c r="B71" s="13" t="s">
        <v>19</v>
      </c>
      <c r="C71" s="29">
        <v>1.4</v>
      </c>
      <c r="D71" s="29">
        <v>0</v>
      </c>
      <c r="E71" s="29">
        <v>0</v>
      </c>
      <c r="F71" s="29">
        <v>0</v>
      </c>
      <c r="G71" s="29">
        <v>0</v>
      </c>
      <c r="H71" s="29">
        <v>0</v>
      </c>
    </row>
    <row r="72" spans="1:8" ht="31.5">
      <c r="A72" s="5" t="s">
        <v>55</v>
      </c>
      <c r="B72" s="13" t="s">
        <v>20</v>
      </c>
      <c r="C72" s="29">
        <v>77.7</v>
      </c>
      <c r="D72" s="29">
        <v>68.7</v>
      </c>
      <c r="E72" s="29">
        <v>59.7</v>
      </c>
      <c r="F72" s="29">
        <v>50.7</v>
      </c>
      <c r="G72" s="30">
        <v>41.7</v>
      </c>
      <c r="H72" s="30">
        <v>32.700000000000003</v>
      </c>
    </row>
    <row r="73" spans="1:8" ht="31.5">
      <c r="A73" s="16" t="s">
        <v>56</v>
      </c>
      <c r="B73" s="13" t="s">
        <v>21</v>
      </c>
      <c r="C73" s="29">
        <f>77.7/(410.7-289.1)*100</f>
        <v>63.898026315789494</v>
      </c>
      <c r="D73" s="29">
        <f>68.7/(426.7-300.5)*100</f>
        <v>54.437400950871641</v>
      </c>
      <c r="E73" s="29">
        <f>59.7/(442.9-310.6)*100</f>
        <v>45.124716553287996</v>
      </c>
      <c r="F73" s="29">
        <f>50.7/(451.8-310.6)*100</f>
        <v>35.906515580736546</v>
      </c>
      <c r="G73" s="30">
        <f>41.7/(463.5-310.6)*100</f>
        <v>27.272727272727277</v>
      </c>
      <c r="H73" s="30">
        <f>32.7/(477.4-310.6)*100</f>
        <v>19.604316546762597</v>
      </c>
    </row>
    <row r="74" spans="1:8">
      <c r="A74" s="4"/>
    </row>
    <row r="75" spans="1:8">
      <c r="A75" s="4"/>
    </row>
    <row r="76" spans="1:8" ht="31.5" customHeight="1">
      <c r="A76" s="34"/>
      <c r="B76" s="34"/>
      <c r="C76" s="34"/>
      <c r="D76" s="34"/>
      <c r="E76" s="34"/>
      <c r="F76" s="34"/>
      <c r="G76" s="34"/>
      <c r="H76" s="34"/>
    </row>
    <row r="77" spans="1:8">
      <c r="A77" s="4"/>
    </row>
  </sheetData>
  <mergeCells count="12">
    <mergeCell ref="G1:H1"/>
    <mergeCell ref="A76:H76"/>
    <mergeCell ref="A4:H4"/>
    <mergeCell ref="A5:H5"/>
    <mergeCell ref="A6:H6"/>
    <mergeCell ref="A7:H7"/>
    <mergeCell ref="A8:H8"/>
    <mergeCell ref="A9:A10"/>
    <mergeCell ref="B9:B10"/>
    <mergeCell ref="C9:H9"/>
    <mergeCell ref="A12:H12"/>
    <mergeCell ref="A41:H41"/>
  </mergeCells>
  <pageMargins left="0.23622047244094491" right="0.19685039370078741" top="0.27559055118110237" bottom="0.19685039370078741" header="0.31496062992125984" footer="0.31496062992125984"/>
  <pageSetup paperSize="9" scale="70" fitToHeight="5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таблица 1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2017-02-01T06:13:42Z</dcterms:modified>
</cp:coreProperties>
</file>