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3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9" i="1"/>
  <c r="F18"/>
  <c r="F24"/>
  <c r="E13"/>
  <c r="E10" s="1"/>
  <c r="D27"/>
  <c r="D12"/>
  <c r="F27"/>
  <c r="E18"/>
  <c r="E12" s="1"/>
  <c r="E9" s="1"/>
  <c r="E27"/>
  <c r="M40"/>
  <c r="H10"/>
  <c r="H18"/>
  <c r="F10"/>
  <c r="L30"/>
  <c r="L33"/>
  <c r="L21"/>
  <c r="L18"/>
  <c r="K9"/>
  <c r="J9"/>
  <c r="I9"/>
  <c r="G9"/>
  <c r="K11"/>
  <c r="J11"/>
  <c r="I11"/>
  <c r="G11"/>
  <c r="F11"/>
  <c r="E11"/>
  <c r="D11"/>
  <c r="K10"/>
  <c r="J10"/>
  <c r="I10"/>
  <c r="G10"/>
  <c r="D10"/>
  <c r="I54"/>
  <c r="K54"/>
  <c r="J54"/>
  <c r="I51"/>
  <c r="G51"/>
  <c r="L48"/>
  <c r="H48"/>
  <c r="G48"/>
  <c r="K27"/>
  <c r="I27"/>
  <c r="G27"/>
  <c r="F29"/>
  <c r="L29"/>
  <c r="K29"/>
  <c r="J29"/>
  <c r="I29"/>
  <c r="H29"/>
  <c r="G29"/>
  <c r="L28"/>
  <c r="K28"/>
  <c r="J28"/>
  <c r="I28"/>
  <c r="H28"/>
  <c r="G28"/>
  <c r="F28"/>
  <c r="E28"/>
  <c r="E29"/>
  <c r="D28"/>
  <c r="D29"/>
  <c r="L54"/>
  <c r="F54"/>
  <c r="E54"/>
  <c r="D54"/>
  <c r="L51"/>
  <c r="K51"/>
  <c r="J51"/>
  <c r="H51"/>
  <c r="F51"/>
  <c r="E51"/>
  <c r="D51"/>
  <c r="K48"/>
  <c r="J48"/>
  <c r="I48"/>
  <c r="F48"/>
  <c r="E48"/>
  <c r="D48"/>
  <c r="L45"/>
  <c r="K45"/>
  <c r="J45"/>
  <c r="I45"/>
  <c r="H45"/>
  <c r="G45"/>
  <c r="F45"/>
  <c r="E45"/>
  <c r="D45"/>
  <c r="L42"/>
  <c r="K42"/>
  <c r="J42"/>
  <c r="I42"/>
  <c r="H42"/>
  <c r="G42"/>
  <c r="F42"/>
  <c r="E42"/>
  <c r="D42"/>
  <c r="L39"/>
  <c r="K39"/>
  <c r="J39"/>
  <c r="I39"/>
  <c r="H39"/>
  <c r="G39"/>
  <c r="F39"/>
  <c r="E39"/>
  <c r="D39"/>
  <c r="F33"/>
  <c r="D33"/>
  <c r="D30"/>
  <c r="L36"/>
  <c r="K36"/>
  <c r="J36"/>
  <c r="I36"/>
  <c r="H36"/>
  <c r="G36"/>
  <c r="F36"/>
  <c r="E36"/>
  <c r="D36"/>
  <c r="K33"/>
  <c r="J33"/>
  <c r="I33"/>
  <c r="H33"/>
  <c r="G33"/>
  <c r="E33"/>
  <c r="K30"/>
  <c r="J30"/>
  <c r="J27" s="1"/>
  <c r="I30"/>
  <c r="H30"/>
  <c r="H27" s="1"/>
  <c r="G30"/>
  <c r="F30"/>
  <c r="E30"/>
  <c r="L13"/>
  <c r="K13"/>
  <c r="J13"/>
  <c r="I13"/>
  <c r="H13"/>
  <c r="G13"/>
  <c r="F13"/>
  <c r="D13"/>
  <c r="L14"/>
  <c r="L11" s="1"/>
  <c r="M11" s="1"/>
  <c r="K14"/>
  <c r="J14"/>
  <c r="I14"/>
  <c r="H14"/>
  <c r="H11" s="1"/>
  <c r="G14"/>
  <c r="F14"/>
  <c r="E14"/>
  <c r="D14"/>
  <c r="D24"/>
  <c r="L24"/>
  <c r="K24"/>
  <c r="J24"/>
  <c r="I24"/>
  <c r="H24"/>
  <c r="G24"/>
  <c r="E24"/>
  <c r="K21"/>
  <c r="J21"/>
  <c r="I21"/>
  <c r="H21"/>
  <c r="G21"/>
  <c r="F21"/>
  <c r="E21"/>
  <c r="D21"/>
  <c r="K18"/>
  <c r="J18"/>
  <c r="I18"/>
  <c r="G18"/>
  <c r="D18"/>
  <c r="G15"/>
  <c r="G12" s="1"/>
  <c r="F15"/>
  <c r="E15"/>
  <c r="D15"/>
  <c r="L15"/>
  <c r="L12" s="1"/>
  <c r="K15"/>
  <c r="K12" s="1"/>
  <c r="J15"/>
  <c r="J12" s="1"/>
  <c r="I15"/>
  <c r="I12" s="1"/>
  <c r="H15"/>
  <c r="F12" l="1"/>
  <c r="F9" s="1"/>
  <c r="L27"/>
  <c r="L10"/>
  <c r="L9"/>
  <c r="M10"/>
  <c r="H12"/>
  <c r="H9" s="1"/>
  <c r="M9" l="1"/>
  <c r="N10" s="1"/>
</calcChain>
</file>

<file path=xl/sharedStrings.xml><?xml version="1.0" encoding="utf-8"?>
<sst xmlns="http://schemas.openxmlformats.org/spreadsheetml/2006/main" count="87" uniqueCount="39">
  <si>
    <t>№ п/п</t>
  </si>
  <si>
    <t>Наименование программы, основного мероприятия</t>
  </si>
  <si>
    <t>Источник финансирования</t>
  </si>
  <si>
    <t xml:space="preserve">                                       Расходы по годам (тыс.рублей)</t>
  </si>
  <si>
    <t>Всего</t>
  </si>
  <si>
    <t>Районный бюджет</t>
  </si>
  <si>
    <t>в том числе средства краевого бюджета</t>
  </si>
  <si>
    <t>в том числе средства  бюджетов поселений района</t>
  </si>
  <si>
    <t>1.</t>
  </si>
  <si>
    <t>Строительство и капитальный ремонт</t>
  </si>
  <si>
    <t>1.1.</t>
  </si>
  <si>
    <t>Система энергоснабжения</t>
  </si>
  <si>
    <t>1.2.</t>
  </si>
  <si>
    <t>Система теплоснабжения</t>
  </si>
  <si>
    <t>1.3.</t>
  </si>
  <si>
    <t>Система водоотведения</t>
  </si>
  <si>
    <t>1.4.</t>
  </si>
  <si>
    <t>Система водоснабжения</t>
  </si>
  <si>
    <t>Содержание основных фондов в технически исправном состоянии</t>
  </si>
  <si>
    <t>2.</t>
  </si>
  <si>
    <t>2.1.</t>
  </si>
  <si>
    <t>2.2.</t>
  </si>
  <si>
    <t>2.3.</t>
  </si>
  <si>
    <t>3.</t>
  </si>
  <si>
    <t>Возмещение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</t>
  </si>
  <si>
    <t>Возмещение организациям убытков, связанных с применением регулируемых тарифов (цен) на тепловую энергию, поставляемую населению</t>
  </si>
  <si>
    <t>4.</t>
  </si>
  <si>
    <t>5.</t>
  </si>
  <si>
    <t>Предоставление компенсации части расходов граждан на оплату коммунальных услуг, возникших в связи с ростом платы за данные услуги</t>
  </si>
  <si>
    <t>Предоставление субсидии предприятиям коммунального комплекса в целях возмещения затрат или недополученных доходов  при оказании услуг по производству (реализации) электрической энергии в зонах децентрализованного энергоснабжения</t>
  </si>
  <si>
    <t>6.</t>
  </si>
  <si>
    <t xml:space="preserve">7. </t>
  </si>
  <si>
    <t>Субсидии в целях возмещения затрат при оказании  коммунальных услуг предприятиям</t>
  </si>
  <si>
    <t>8.</t>
  </si>
  <si>
    <t>Производственный контроль децентрализованных источников водоснабжения сельских поселений</t>
  </si>
  <si>
    <t>к Программе</t>
  </si>
  <si>
    <t>РЕСУРСНОЕ ОБЕСПЕЧЕНИЕ</t>
  </si>
  <si>
    <t>реализации муниципальной программы за счет средств районного бюджета</t>
  </si>
  <si>
    <t>Приложение №3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</si>
</sst>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5"/>
  <sheetViews>
    <sheetView tabSelected="1" topLeftCell="A2" workbookViewId="0">
      <selection sqref="A1:L56"/>
    </sheetView>
  </sheetViews>
  <sheetFormatPr defaultRowHeight="15.75"/>
  <cols>
    <col min="1" max="1" width="5.5703125" style="1" customWidth="1"/>
    <col min="2" max="2" width="26.5703125" style="1" customWidth="1"/>
    <col min="3" max="3" width="23" style="1" customWidth="1"/>
    <col min="4" max="6" width="10.7109375" style="1" bestFit="1" customWidth="1"/>
    <col min="7" max="7" width="11.7109375" style="1" customWidth="1"/>
    <col min="8" max="8" width="12.140625" style="1" customWidth="1"/>
    <col min="9" max="9" width="11.85546875" style="1" customWidth="1"/>
    <col min="10" max="10" width="10.7109375" style="1" customWidth="1"/>
    <col min="11" max="11" width="10.42578125" style="1" customWidth="1"/>
    <col min="12" max="12" width="12.28515625" style="1" customWidth="1"/>
    <col min="13" max="13" width="13.85546875" style="1" customWidth="1"/>
    <col min="14" max="14" width="11.85546875" style="1" bestFit="1" customWidth="1"/>
    <col min="15" max="16384" width="9.140625" style="1"/>
  </cols>
  <sheetData>
    <row r="1" spans="1:14">
      <c r="J1" s="20" t="s">
        <v>38</v>
      </c>
      <c r="K1" s="20"/>
      <c r="L1" s="20"/>
    </row>
    <row r="2" spans="1:14">
      <c r="J2" s="1" t="s">
        <v>35</v>
      </c>
    </row>
    <row r="3" spans="1:14">
      <c r="C3" s="21" t="s">
        <v>36</v>
      </c>
      <c r="D3" s="21"/>
      <c r="E3" s="21"/>
      <c r="F3" s="21"/>
      <c r="G3" s="21"/>
      <c r="H3" s="21"/>
    </row>
    <row r="4" spans="1:14">
      <c r="C4" s="1" t="s">
        <v>37</v>
      </c>
    </row>
    <row r="5" spans="1:14" ht="3.75" customHeight="1"/>
    <row r="6" spans="1:14">
      <c r="A6" s="11" t="s">
        <v>0</v>
      </c>
      <c r="B6" s="11" t="s">
        <v>1</v>
      </c>
      <c r="C6" s="11" t="s">
        <v>2</v>
      </c>
      <c r="D6" s="9" t="s">
        <v>3</v>
      </c>
      <c r="E6" s="9"/>
      <c r="F6" s="9"/>
      <c r="G6" s="9"/>
      <c r="H6" s="9"/>
      <c r="I6" s="9"/>
      <c r="J6" s="9"/>
      <c r="K6" s="9"/>
      <c r="L6" s="10"/>
    </row>
    <row r="7" spans="1:14" ht="31.5" customHeight="1">
      <c r="A7" s="12"/>
      <c r="B7" s="13"/>
      <c r="C7" s="13"/>
      <c r="D7" s="5">
        <v>2012</v>
      </c>
      <c r="E7" s="5">
        <v>2013</v>
      </c>
      <c r="F7" s="5">
        <v>2014</v>
      </c>
      <c r="G7" s="5">
        <v>2015</v>
      </c>
      <c r="H7" s="5">
        <v>2016</v>
      </c>
      <c r="I7" s="5">
        <v>2017</v>
      </c>
      <c r="J7" s="5">
        <v>2018</v>
      </c>
      <c r="K7" s="5">
        <v>2019</v>
      </c>
      <c r="L7" s="5">
        <v>2020</v>
      </c>
      <c r="M7" s="2"/>
      <c r="N7" s="2"/>
    </row>
    <row r="8" spans="1:14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4">
      <c r="A9" s="15"/>
      <c r="B9" s="14" t="s">
        <v>4</v>
      </c>
      <c r="C9" s="3" t="s">
        <v>5</v>
      </c>
      <c r="D9" s="6">
        <f>D12+D27+D39+D42+D45+D48+D51+D54</f>
        <v>82594</v>
      </c>
      <c r="E9" s="6">
        <f>E12+E27+E39+E42+E45+E48+E51+E54</f>
        <v>94558.1</v>
      </c>
      <c r="F9" s="6">
        <f t="shared" ref="F9:L9" si="0">F12+F27+F39+F42+F45+F48+F51+F54</f>
        <v>55563.559000000001</v>
      </c>
      <c r="G9" s="6">
        <f t="shared" si="0"/>
        <v>148628.478</v>
      </c>
      <c r="H9" s="6">
        <f t="shared" si="0"/>
        <v>171690.476</v>
      </c>
      <c r="I9" s="6">
        <f t="shared" si="0"/>
        <v>183637.88099999999</v>
      </c>
      <c r="J9" s="6">
        <f t="shared" si="0"/>
        <v>74107.373999999996</v>
      </c>
      <c r="K9" s="6">
        <f t="shared" si="0"/>
        <v>74713.044999999998</v>
      </c>
      <c r="L9" s="6">
        <f t="shared" si="0"/>
        <v>20652</v>
      </c>
      <c r="M9" s="8">
        <f>SUM(D9:L9)</f>
        <v>906144.91299999994</v>
      </c>
    </row>
    <row r="10" spans="1:14" ht="31.5">
      <c r="A10" s="15"/>
      <c r="B10" s="14"/>
      <c r="C10" s="3" t="s">
        <v>6</v>
      </c>
      <c r="D10" s="6">
        <f>D13+D28+D40+D43+D46+D49+D52+D55</f>
        <v>61373</v>
      </c>
      <c r="E10" s="6">
        <f>E13+E28+E40+E43+E46+E49+E52+E55</f>
        <v>80275</v>
      </c>
      <c r="F10" s="6">
        <f>F13+F28+F40+F43+F46+F49+F52+F55</f>
        <v>48349.36</v>
      </c>
      <c r="G10" s="6">
        <f t="shared" ref="G10:L10" si="1">G13+G28+G40+G43+G46+G49+G52+G55</f>
        <v>91242.542000000001</v>
      </c>
      <c r="H10" s="6">
        <f>H13+H28+H40+H43+H46+H49+H52+H55</f>
        <v>160208.58100000001</v>
      </c>
      <c r="I10" s="6">
        <f t="shared" si="1"/>
        <v>113463.24999999999</v>
      </c>
      <c r="J10" s="6">
        <f t="shared" si="1"/>
        <v>72663.25</v>
      </c>
      <c r="K10" s="6">
        <f t="shared" si="1"/>
        <v>72663.25</v>
      </c>
      <c r="L10" s="6">
        <f t="shared" si="1"/>
        <v>0</v>
      </c>
      <c r="M10" s="8">
        <f>SUM(D10:L10)</f>
        <v>700238.23300000001</v>
      </c>
      <c r="N10" s="8">
        <f>M9-M10-M11</f>
        <v>184540.99099999992</v>
      </c>
    </row>
    <row r="11" spans="1:14" ht="47.25">
      <c r="A11" s="15"/>
      <c r="B11" s="14"/>
      <c r="C11" s="3" t="s">
        <v>7</v>
      </c>
      <c r="D11" s="6">
        <f>D14+D29+D41+D44+D47+D50+D53+D56</f>
        <v>3394</v>
      </c>
      <c r="E11" s="6">
        <f t="shared" ref="E11:L11" si="2">E14+E29+E41+E44+E47+E50+E53+E56</f>
        <v>4000</v>
      </c>
      <c r="F11" s="6">
        <f t="shared" si="2"/>
        <v>1240</v>
      </c>
      <c r="G11" s="6">
        <f t="shared" si="2"/>
        <v>6038.2890000000007</v>
      </c>
      <c r="H11" s="6">
        <f>H14+H29+H41+H44+H47+H50+H53+H56</f>
        <v>6693.4000000000005</v>
      </c>
      <c r="I11" s="6">
        <f t="shared" si="2"/>
        <v>0</v>
      </c>
      <c r="J11" s="6">
        <f t="shared" si="2"/>
        <v>0</v>
      </c>
      <c r="K11" s="6">
        <f t="shared" si="2"/>
        <v>0</v>
      </c>
      <c r="L11" s="6">
        <f t="shared" si="2"/>
        <v>0</v>
      </c>
      <c r="M11" s="8">
        <f>SUM(D11:L11)</f>
        <v>21365.689000000002</v>
      </c>
    </row>
    <row r="12" spans="1:14">
      <c r="A12" s="14" t="s">
        <v>8</v>
      </c>
      <c r="B12" s="16" t="s">
        <v>9</v>
      </c>
      <c r="C12" s="3" t="s">
        <v>5</v>
      </c>
      <c r="D12" s="7">
        <f>D15+D18+D21+D24</f>
        <v>73894</v>
      </c>
      <c r="E12" s="7">
        <f>E15+E18+E21+E24</f>
        <v>90558.1</v>
      </c>
      <c r="F12" s="7">
        <f>F15+F18+F21+F24</f>
        <v>55383.559000000001</v>
      </c>
      <c r="G12" s="7">
        <f t="shared" ref="G12:L12" si="3">G15+G18+G21+G24</f>
        <v>38344.248</v>
      </c>
      <c r="H12" s="7">
        <f t="shared" si="3"/>
        <v>84238.085999999996</v>
      </c>
      <c r="I12" s="7">
        <f t="shared" si="3"/>
        <v>45674.500999999997</v>
      </c>
      <c r="J12" s="7">
        <f t="shared" si="3"/>
        <v>1244.124</v>
      </c>
      <c r="K12" s="7">
        <f t="shared" si="3"/>
        <v>1849.7950000000001</v>
      </c>
      <c r="L12" s="7">
        <f t="shared" si="3"/>
        <v>19452</v>
      </c>
    </row>
    <row r="13" spans="1:14" ht="31.5">
      <c r="A13" s="14"/>
      <c r="B13" s="16"/>
      <c r="C13" s="3" t="s">
        <v>6</v>
      </c>
      <c r="D13" s="6">
        <f>D16+D19+D22+D25</f>
        <v>61373</v>
      </c>
      <c r="E13" s="6">
        <f>E16+E19+E22+E25</f>
        <v>80275</v>
      </c>
      <c r="F13" s="6">
        <f t="shared" ref="F13:L13" si="4">F16+F19+F22+F25</f>
        <v>48349.36</v>
      </c>
      <c r="G13" s="6">
        <f t="shared" si="4"/>
        <v>31221.179</v>
      </c>
      <c r="H13" s="6">
        <f t="shared" si="4"/>
        <v>73635.971000000005</v>
      </c>
      <c r="I13" s="6">
        <f t="shared" si="4"/>
        <v>40800</v>
      </c>
      <c r="J13" s="6">
        <f t="shared" si="4"/>
        <v>0</v>
      </c>
      <c r="K13" s="6">
        <f t="shared" si="4"/>
        <v>0</v>
      </c>
      <c r="L13" s="6">
        <f t="shared" si="4"/>
        <v>0</v>
      </c>
    </row>
    <row r="14" spans="1:14" ht="47.25">
      <c r="A14" s="14"/>
      <c r="B14" s="16"/>
      <c r="C14" s="3" t="s">
        <v>7</v>
      </c>
      <c r="D14" s="6">
        <f>D17+D20+D23+D26</f>
        <v>3394</v>
      </c>
      <c r="E14" s="6">
        <f t="shared" ref="E14:L14" si="5">E17+E20+E23+E26</f>
        <v>2000</v>
      </c>
      <c r="F14" s="6">
        <f t="shared" si="5"/>
        <v>1110</v>
      </c>
      <c r="G14" s="6">
        <f t="shared" si="5"/>
        <v>1326.422</v>
      </c>
      <c r="H14" s="6">
        <f t="shared" si="5"/>
        <v>6123.52</v>
      </c>
      <c r="I14" s="6">
        <f t="shared" si="5"/>
        <v>0</v>
      </c>
      <c r="J14" s="6">
        <f t="shared" si="5"/>
        <v>0</v>
      </c>
      <c r="K14" s="6">
        <f t="shared" si="5"/>
        <v>0</v>
      </c>
      <c r="L14" s="6">
        <f t="shared" si="5"/>
        <v>0</v>
      </c>
    </row>
    <row r="15" spans="1:14">
      <c r="A15" s="14" t="s">
        <v>10</v>
      </c>
      <c r="B15" s="14" t="s">
        <v>11</v>
      </c>
      <c r="C15" s="3" t="s">
        <v>5</v>
      </c>
      <c r="D15" s="3">
        <f>D16+D17</f>
        <v>0</v>
      </c>
      <c r="E15" s="3">
        <f t="shared" ref="E15:G15" si="6">E16+E17</f>
        <v>0</v>
      </c>
      <c r="F15" s="3">
        <f t="shared" si="6"/>
        <v>0</v>
      </c>
      <c r="G15" s="3">
        <f t="shared" si="6"/>
        <v>0</v>
      </c>
      <c r="H15" s="3">
        <f>H16+H17+889.575</f>
        <v>889.57500000000005</v>
      </c>
      <c r="I15" s="6">
        <f>1144.655+I17+I16</f>
        <v>1144.655</v>
      </c>
      <c r="J15" s="6">
        <f>1244.124+J17+J16</f>
        <v>1244.124</v>
      </c>
      <c r="K15" s="6">
        <f>1849.795+K17+K16</f>
        <v>1849.7950000000001</v>
      </c>
      <c r="L15" s="6">
        <f>19452+L16+L17</f>
        <v>19452</v>
      </c>
    </row>
    <row r="16" spans="1:14" ht="31.5">
      <c r="A16" s="14"/>
      <c r="B16" s="14"/>
      <c r="C16" s="3" t="s">
        <v>6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</row>
    <row r="17" spans="1:12" ht="47.25">
      <c r="A17" s="14"/>
      <c r="B17" s="14"/>
      <c r="C17" s="3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</row>
    <row r="18" spans="1:12">
      <c r="A18" s="14" t="s">
        <v>12</v>
      </c>
      <c r="B18" s="14" t="s">
        <v>13</v>
      </c>
      <c r="C18" s="3" t="s">
        <v>5</v>
      </c>
      <c r="D18" s="6">
        <f>8563+D19+D20</f>
        <v>68894</v>
      </c>
      <c r="E18" s="6">
        <f>8283.1+E19+E20</f>
        <v>90558.1</v>
      </c>
      <c r="F18" s="6">
        <f>4955.196+F20+F19</f>
        <v>50053.906000000003</v>
      </c>
      <c r="G18" s="6">
        <f>5796.647+G20+G19</f>
        <v>38344.248</v>
      </c>
      <c r="H18" s="6">
        <f>3589.02+H20+H19</f>
        <v>82708.081000000006</v>
      </c>
      <c r="I18" s="6">
        <f>3729.846+I20+I19</f>
        <v>44529.845999999998</v>
      </c>
      <c r="J18" s="6">
        <f>J19+J20</f>
        <v>0</v>
      </c>
      <c r="K18" s="6">
        <f>K19+K20</f>
        <v>0</v>
      </c>
      <c r="L18" s="6">
        <f>L19+L20</f>
        <v>0</v>
      </c>
    </row>
    <row r="19" spans="1:12" ht="31.5">
      <c r="A19" s="14"/>
      <c r="B19" s="14"/>
      <c r="C19" s="3" t="s">
        <v>6</v>
      </c>
      <c r="D19" s="6">
        <v>56937</v>
      </c>
      <c r="E19" s="6">
        <v>80275</v>
      </c>
      <c r="F19" s="6">
        <v>43988.71</v>
      </c>
      <c r="G19" s="6">
        <v>31221.179</v>
      </c>
      <c r="H19" s="6">
        <v>73635.971000000005</v>
      </c>
      <c r="I19" s="6">
        <v>40800</v>
      </c>
      <c r="J19" s="6">
        <v>0</v>
      </c>
      <c r="K19" s="6">
        <v>0</v>
      </c>
      <c r="L19" s="6">
        <v>0</v>
      </c>
    </row>
    <row r="20" spans="1:12" ht="47.25">
      <c r="A20" s="14"/>
      <c r="B20" s="14"/>
      <c r="C20" s="3" t="s">
        <v>7</v>
      </c>
      <c r="D20" s="6">
        <v>3394</v>
      </c>
      <c r="E20" s="6">
        <v>2000</v>
      </c>
      <c r="F20" s="6">
        <v>1110</v>
      </c>
      <c r="G20" s="6">
        <v>1326.422</v>
      </c>
      <c r="H20" s="6">
        <v>5483.09</v>
      </c>
      <c r="I20" s="6">
        <v>0</v>
      </c>
      <c r="J20" s="6">
        <v>0</v>
      </c>
      <c r="K20" s="6">
        <v>0</v>
      </c>
      <c r="L20" s="6">
        <v>0</v>
      </c>
    </row>
    <row r="21" spans="1:12">
      <c r="A21" s="14" t="s">
        <v>14</v>
      </c>
      <c r="B21" s="14" t="s">
        <v>15</v>
      </c>
      <c r="C21" s="3" t="s">
        <v>5</v>
      </c>
      <c r="D21" s="6">
        <f>D22+D23</f>
        <v>0</v>
      </c>
      <c r="E21" s="6">
        <f t="shared" ref="E21:K21" si="7">E22+E23</f>
        <v>0</v>
      </c>
      <c r="F21" s="6">
        <f t="shared" si="7"/>
        <v>0</v>
      </c>
      <c r="G21" s="6">
        <f t="shared" si="7"/>
        <v>0</v>
      </c>
      <c r="H21" s="6">
        <f t="shared" si="7"/>
        <v>237.56</v>
      </c>
      <c r="I21" s="6">
        <f t="shared" si="7"/>
        <v>0</v>
      </c>
      <c r="J21" s="6">
        <f t="shared" si="7"/>
        <v>0</v>
      </c>
      <c r="K21" s="6">
        <f t="shared" si="7"/>
        <v>0</v>
      </c>
      <c r="L21" s="6">
        <f>L22+L23</f>
        <v>0</v>
      </c>
    </row>
    <row r="22" spans="1:12" ht="31.5">
      <c r="A22" s="14"/>
      <c r="B22" s="14"/>
      <c r="C22" s="3" t="s">
        <v>6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</row>
    <row r="23" spans="1:12" ht="47.25">
      <c r="A23" s="14"/>
      <c r="B23" s="14"/>
      <c r="C23" s="3" t="s">
        <v>7</v>
      </c>
      <c r="D23" s="6">
        <v>0</v>
      </c>
      <c r="E23" s="6">
        <v>0</v>
      </c>
      <c r="F23" s="6">
        <v>0</v>
      </c>
      <c r="G23" s="6">
        <v>0</v>
      </c>
      <c r="H23" s="6">
        <v>237.56</v>
      </c>
      <c r="I23" s="6">
        <v>0</v>
      </c>
      <c r="J23" s="6">
        <v>0</v>
      </c>
      <c r="K23" s="6">
        <v>0</v>
      </c>
      <c r="L23" s="6">
        <v>0</v>
      </c>
    </row>
    <row r="24" spans="1:12">
      <c r="A24" s="14" t="s">
        <v>16</v>
      </c>
      <c r="B24" s="14" t="s">
        <v>17</v>
      </c>
      <c r="C24" s="3" t="s">
        <v>5</v>
      </c>
      <c r="D24" s="6">
        <f>D25+D26+564</f>
        <v>5000</v>
      </c>
      <c r="E24" s="6">
        <f t="shared" ref="E24:L24" si="8">E25+E26</f>
        <v>0</v>
      </c>
      <c r="F24" s="6">
        <f>F25+F26+969.003</f>
        <v>5329.6529999999993</v>
      </c>
      <c r="G24" s="6">
        <f t="shared" si="8"/>
        <v>0</v>
      </c>
      <c r="H24" s="6">
        <f t="shared" si="8"/>
        <v>402.87</v>
      </c>
      <c r="I24" s="6">
        <f t="shared" si="8"/>
        <v>0</v>
      </c>
      <c r="J24" s="6">
        <f t="shared" si="8"/>
        <v>0</v>
      </c>
      <c r="K24" s="6">
        <f t="shared" si="8"/>
        <v>0</v>
      </c>
      <c r="L24" s="6">
        <f t="shared" si="8"/>
        <v>0</v>
      </c>
    </row>
    <row r="25" spans="1:12" ht="31.5">
      <c r="A25" s="14"/>
      <c r="B25" s="14"/>
      <c r="C25" s="3" t="s">
        <v>6</v>
      </c>
      <c r="D25" s="6">
        <v>4436</v>
      </c>
      <c r="E25" s="6">
        <v>0</v>
      </c>
      <c r="F25" s="6">
        <v>4360.6499999999996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</row>
    <row r="26" spans="1:12" ht="47.25">
      <c r="A26" s="14"/>
      <c r="B26" s="14"/>
      <c r="C26" s="3" t="s">
        <v>7</v>
      </c>
      <c r="D26" s="6">
        <v>0</v>
      </c>
      <c r="E26" s="6">
        <v>0</v>
      </c>
      <c r="F26" s="6">
        <v>0</v>
      </c>
      <c r="G26" s="6">
        <v>0</v>
      </c>
      <c r="H26" s="6">
        <v>402.87</v>
      </c>
      <c r="I26" s="6">
        <v>0</v>
      </c>
      <c r="J26" s="6">
        <v>0</v>
      </c>
      <c r="K26" s="6">
        <v>0</v>
      </c>
      <c r="L26" s="6">
        <v>0</v>
      </c>
    </row>
    <row r="27" spans="1:12">
      <c r="A27" s="14" t="s">
        <v>19</v>
      </c>
      <c r="B27" s="14" t="s">
        <v>18</v>
      </c>
      <c r="C27" s="3" t="s">
        <v>5</v>
      </c>
      <c r="D27" s="7">
        <f>D30+D33+D36</f>
        <v>8700</v>
      </c>
      <c r="E27" s="7">
        <f>E28+E29+2000</f>
        <v>4000</v>
      </c>
      <c r="F27" s="7">
        <f>F30+F33+F36</f>
        <v>180</v>
      </c>
      <c r="G27" s="7">
        <f>G30+G33+G36</f>
        <v>4711.8670000000002</v>
      </c>
      <c r="H27" s="7">
        <f t="shared" ref="H27:K27" si="9">H30+H33+H36</f>
        <v>569.88</v>
      </c>
      <c r="I27" s="7">
        <f t="shared" si="9"/>
        <v>0</v>
      </c>
      <c r="J27" s="7">
        <f t="shared" si="9"/>
        <v>0</v>
      </c>
      <c r="K27" s="7">
        <f t="shared" si="9"/>
        <v>0</v>
      </c>
      <c r="L27" s="7">
        <f>L30+L33+L36</f>
        <v>0</v>
      </c>
    </row>
    <row r="28" spans="1:12" ht="31.5">
      <c r="A28" s="14"/>
      <c r="B28" s="14"/>
      <c r="C28" s="3" t="s">
        <v>6</v>
      </c>
      <c r="D28" s="6">
        <f>D31+D34+D37</f>
        <v>0</v>
      </c>
      <c r="E28" s="6">
        <f t="shared" ref="E28:L28" si="10">E31+E34+E37</f>
        <v>0</v>
      </c>
      <c r="F28" s="6">
        <f t="shared" si="10"/>
        <v>0</v>
      </c>
      <c r="G28" s="6">
        <f t="shared" si="10"/>
        <v>0</v>
      </c>
      <c r="H28" s="6">
        <f t="shared" si="10"/>
        <v>0</v>
      </c>
      <c r="I28" s="6">
        <f t="shared" si="10"/>
        <v>0</v>
      </c>
      <c r="J28" s="6">
        <f t="shared" si="10"/>
        <v>0</v>
      </c>
      <c r="K28" s="6">
        <f t="shared" si="10"/>
        <v>0</v>
      </c>
      <c r="L28" s="6">
        <f t="shared" si="10"/>
        <v>0</v>
      </c>
    </row>
    <row r="29" spans="1:12" ht="47.25">
      <c r="A29" s="14"/>
      <c r="B29" s="14"/>
      <c r="C29" s="3" t="s">
        <v>7</v>
      </c>
      <c r="D29" s="6">
        <f>D32+D35+D38</f>
        <v>0</v>
      </c>
      <c r="E29" s="6">
        <f t="shared" ref="E29:L29" si="11">E32+E35+E38</f>
        <v>2000</v>
      </c>
      <c r="F29" s="6">
        <f>F32+F35+F38</f>
        <v>130</v>
      </c>
      <c r="G29" s="6">
        <f t="shared" si="11"/>
        <v>4711.8670000000002</v>
      </c>
      <c r="H29" s="6">
        <f t="shared" si="11"/>
        <v>569.88</v>
      </c>
      <c r="I29" s="6">
        <f t="shared" si="11"/>
        <v>0</v>
      </c>
      <c r="J29" s="6">
        <f t="shared" si="11"/>
        <v>0</v>
      </c>
      <c r="K29" s="6">
        <f t="shared" si="11"/>
        <v>0</v>
      </c>
      <c r="L29" s="6">
        <f t="shared" si="11"/>
        <v>0</v>
      </c>
    </row>
    <row r="30" spans="1:12">
      <c r="A30" s="14" t="s">
        <v>20</v>
      </c>
      <c r="B30" s="14" t="s">
        <v>13</v>
      </c>
      <c r="C30" s="3" t="s">
        <v>5</v>
      </c>
      <c r="D30" s="6">
        <f>D31+D32+6200</f>
        <v>6200</v>
      </c>
      <c r="E30" s="6">
        <f t="shared" ref="E30:K30" si="12">E31+E32</f>
        <v>2000</v>
      </c>
      <c r="F30" s="6">
        <f t="shared" si="12"/>
        <v>0</v>
      </c>
      <c r="G30" s="6">
        <f t="shared" si="12"/>
        <v>4313.1040000000003</v>
      </c>
      <c r="H30" s="6">
        <f t="shared" si="12"/>
        <v>0</v>
      </c>
      <c r="I30" s="6">
        <f t="shared" si="12"/>
        <v>0</v>
      </c>
      <c r="J30" s="6">
        <f t="shared" si="12"/>
        <v>0</v>
      </c>
      <c r="K30" s="6">
        <f t="shared" si="12"/>
        <v>0</v>
      </c>
      <c r="L30" s="6">
        <f>L31+L32</f>
        <v>0</v>
      </c>
    </row>
    <row r="31" spans="1:12" ht="31.5">
      <c r="A31" s="14"/>
      <c r="B31" s="14"/>
      <c r="C31" s="3" t="s">
        <v>6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</row>
    <row r="32" spans="1:12" ht="47.25">
      <c r="A32" s="14"/>
      <c r="B32" s="14"/>
      <c r="C32" s="3" t="s">
        <v>7</v>
      </c>
      <c r="D32" s="6">
        <v>0</v>
      </c>
      <c r="E32" s="6">
        <v>2000</v>
      </c>
      <c r="F32" s="6">
        <v>0</v>
      </c>
      <c r="G32" s="6">
        <v>4313.1040000000003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</row>
    <row r="33" spans="1:13">
      <c r="A33" s="14" t="s">
        <v>21</v>
      </c>
      <c r="B33" s="14" t="s">
        <v>17</v>
      </c>
      <c r="C33" s="3" t="s">
        <v>5</v>
      </c>
      <c r="D33" s="6">
        <f>D34+D35+2500</f>
        <v>2500</v>
      </c>
      <c r="E33" s="6">
        <f t="shared" ref="E33:K33" si="13">E34+E35</f>
        <v>0</v>
      </c>
      <c r="F33" s="6">
        <f>F34+F35+50</f>
        <v>180</v>
      </c>
      <c r="G33" s="6">
        <f t="shared" si="13"/>
        <v>199.38200000000001</v>
      </c>
      <c r="H33" s="6">
        <f t="shared" si="13"/>
        <v>569.88</v>
      </c>
      <c r="I33" s="6">
        <f t="shared" si="13"/>
        <v>0</v>
      </c>
      <c r="J33" s="6">
        <f t="shared" si="13"/>
        <v>0</v>
      </c>
      <c r="K33" s="6">
        <f t="shared" si="13"/>
        <v>0</v>
      </c>
      <c r="L33" s="6">
        <f>L34+L35</f>
        <v>0</v>
      </c>
    </row>
    <row r="34" spans="1:13" ht="31.5">
      <c r="A34" s="14"/>
      <c r="B34" s="14"/>
      <c r="C34" s="3" t="s">
        <v>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</row>
    <row r="35" spans="1:13" ht="47.25">
      <c r="A35" s="14"/>
      <c r="B35" s="14"/>
      <c r="C35" s="3" t="s">
        <v>7</v>
      </c>
      <c r="D35" s="6">
        <v>0</v>
      </c>
      <c r="E35" s="6">
        <v>0</v>
      </c>
      <c r="F35" s="6">
        <v>130</v>
      </c>
      <c r="G35" s="6">
        <v>199.38200000000001</v>
      </c>
      <c r="H35" s="6">
        <v>569.88</v>
      </c>
      <c r="I35" s="6">
        <v>0</v>
      </c>
      <c r="J35" s="6">
        <v>0</v>
      </c>
      <c r="K35" s="6">
        <v>0</v>
      </c>
      <c r="L35" s="6">
        <v>0</v>
      </c>
    </row>
    <row r="36" spans="1:13">
      <c r="A36" s="14" t="s">
        <v>22</v>
      </c>
      <c r="B36" s="14" t="s">
        <v>15</v>
      </c>
      <c r="C36" s="3" t="s">
        <v>5</v>
      </c>
      <c r="D36" s="6">
        <f t="shared" ref="D36:L36" si="14">D37+D38</f>
        <v>0</v>
      </c>
      <c r="E36" s="6">
        <f t="shared" si="14"/>
        <v>0</v>
      </c>
      <c r="F36" s="6">
        <f t="shared" si="14"/>
        <v>0</v>
      </c>
      <c r="G36" s="6">
        <f t="shared" si="14"/>
        <v>199.381</v>
      </c>
      <c r="H36" s="6">
        <f t="shared" si="14"/>
        <v>0</v>
      </c>
      <c r="I36" s="6">
        <f t="shared" si="14"/>
        <v>0</v>
      </c>
      <c r="J36" s="6">
        <f t="shared" si="14"/>
        <v>0</v>
      </c>
      <c r="K36" s="6">
        <f t="shared" si="14"/>
        <v>0</v>
      </c>
      <c r="L36" s="6">
        <f t="shared" si="14"/>
        <v>0</v>
      </c>
    </row>
    <row r="37" spans="1:13" ht="31.5">
      <c r="A37" s="14"/>
      <c r="B37" s="14"/>
      <c r="C37" s="3" t="s">
        <v>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</row>
    <row r="38" spans="1:13" ht="47.25">
      <c r="A38" s="14"/>
      <c r="B38" s="14"/>
      <c r="C38" s="3" t="s">
        <v>7</v>
      </c>
      <c r="D38" s="6">
        <v>0</v>
      </c>
      <c r="E38" s="6">
        <v>0</v>
      </c>
      <c r="F38" s="6">
        <v>0</v>
      </c>
      <c r="G38" s="6">
        <v>199.381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</row>
    <row r="39" spans="1:13">
      <c r="A39" s="14" t="s">
        <v>23</v>
      </c>
      <c r="B39" s="15" t="s">
        <v>24</v>
      </c>
      <c r="C39" s="3" t="s">
        <v>5</v>
      </c>
      <c r="D39" s="7">
        <f t="shared" ref="D39" si="15">D40+D41</f>
        <v>0</v>
      </c>
      <c r="E39" s="7">
        <f t="shared" ref="E39" si="16">E40+E41</f>
        <v>0</v>
      </c>
      <c r="F39" s="7">
        <f t="shared" ref="F39" si="17">F40+F41</f>
        <v>0</v>
      </c>
      <c r="G39" s="7">
        <f t="shared" ref="G39" si="18">G40+G41</f>
        <v>1614.09</v>
      </c>
      <c r="H39" s="7">
        <f t="shared" ref="H39" si="19">H40+H41</f>
        <v>2690.43</v>
      </c>
      <c r="I39" s="7">
        <f t="shared" ref="I39" si="20">I40+I41</f>
        <v>3100.77</v>
      </c>
      <c r="J39" s="7">
        <f t="shared" ref="J39" si="21">J40+J41</f>
        <v>3100.77</v>
      </c>
      <c r="K39" s="7">
        <f t="shared" ref="K39" si="22">K40+K41</f>
        <v>3100.77</v>
      </c>
      <c r="L39" s="7">
        <f t="shared" ref="L39" si="23">L40+L41</f>
        <v>0</v>
      </c>
    </row>
    <row r="40" spans="1:13" ht="31.5">
      <c r="A40" s="14"/>
      <c r="B40" s="15"/>
      <c r="C40" s="3" t="s">
        <v>6</v>
      </c>
      <c r="D40" s="6">
        <v>0</v>
      </c>
      <c r="E40" s="6">
        <v>0</v>
      </c>
      <c r="F40" s="6">
        <v>0</v>
      </c>
      <c r="G40" s="6">
        <v>1614.09</v>
      </c>
      <c r="H40" s="6">
        <v>2690.43</v>
      </c>
      <c r="I40" s="6">
        <v>3100.77</v>
      </c>
      <c r="J40" s="6">
        <v>3100.77</v>
      </c>
      <c r="K40" s="6">
        <v>3100.77</v>
      </c>
      <c r="L40" s="6">
        <v>0</v>
      </c>
      <c r="M40" s="8">
        <f>D33+6200+564+8563</f>
        <v>17827</v>
      </c>
    </row>
    <row r="41" spans="1:13" ht="47.25">
      <c r="A41" s="14"/>
      <c r="B41" s="15"/>
      <c r="C41" s="3" t="s">
        <v>7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</row>
    <row r="42" spans="1:13">
      <c r="A42" s="14" t="s">
        <v>26</v>
      </c>
      <c r="B42" s="15" t="s">
        <v>25</v>
      </c>
      <c r="C42" s="3" t="s">
        <v>5</v>
      </c>
      <c r="D42" s="7">
        <f t="shared" ref="D42" si="24">D43+D44</f>
        <v>0</v>
      </c>
      <c r="E42" s="7">
        <f t="shared" ref="E42" si="25">E43+E44</f>
        <v>0</v>
      </c>
      <c r="F42" s="7">
        <f t="shared" ref="F42" si="26">F43+F44</f>
        <v>0</v>
      </c>
      <c r="G42" s="7">
        <f t="shared" ref="G42" si="27">G43+G44</f>
        <v>27089.14</v>
      </c>
      <c r="H42" s="7">
        <f t="shared" ref="H42" si="28">H43+H44</f>
        <v>63188.71</v>
      </c>
      <c r="I42" s="7">
        <f t="shared" ref="I42" si="29">I43+I44</f>
        <v>47759.03</v>
      </c>
      <c r="J42" s="7">
        <f t="shared" ref="J42" si="30">J43+J44</f>
        <v>47759.03</v>
      </c>
      <c r="K42" s="7">
        <f t="shared" ref="K42" si="31">K43+K44</f>
        <v>47759.03</v>
      </c>
      <c r="L42" s="7">
        <f t="shared" ref="L42" si="32">L43+L44</f>
        <v>0</v>
      </c>
    </row>
    <row r="43" spans="1:13" ht="31.5">
      <c r="A43" s="14"/>
      <c r="B43" s="15"/>
      <c r="C43" s="3" t="s">
        <v>6</v>
      </c>
      <c r="D43" s="6">
        <v>0</v>
      </c>
      <c r="E43" s="6">
        <v>0</v>
      </c>
      <c r="F43" s="6">
        <v>0</v>
      </c>
      <c r="G43" s="6">
        <v>27089.14</v>
      </c>
      <c r="H43" s="6">
        <v>63188.71</v>
      </c>
      <c r="I43" s="6">
        <v>47759.03</v>
      </c>
      <c r="J43" s="6">
        <v>47759.03</v>
      </c>
      <c r="K43" s="6">
        <v>47759.03</v>
      </c>
      <c r="L43" s="6">
        <v>0</v>
      </c>
    </row>
    <row r="44" spans="1:13" ht="47.25">
      <c r="A44" s="14"/>
      <c r="B44" s="15"/>
      <c r="C44" s="3" t="s">
        <v>7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3">
      <c r="A45" s="17" t="s">
        <v>27</v>
      </c>
      <c r="B45" s="15" t="s">
        <v>28</v>
      </c>
      <c r="C45" s="3" t="s">
        <v>5</v>
      </c>
      <c r="D45" s="7">
        <f t="shared" ref="D45:I45" si="33">D46+D47</f>
        <v>0</v>
      </c>
      <c r="E45" s="7">
        <f t="shared" si="33"/>
        <v>0</v>
      </c>
      <c r="F45" s="7">
        <f t="shared" si="33"/>
        <v>0</v>
      </c>
      <c r="G45" s="7">
        <f t="shared" si="33"/>
        <v>31318.133000000002</v>
      </c>
      <c r="H45" s="7">
        <f t="shared" si="33"/>
        <v>20693.47</v>
      </c>
      <c r="I45" s="7">
        <f t="shared" si="33"/>
        <v>21803.45</v>
      </c>
      <c r="J45" s="7">
        <f t="shared" ref="J45" si="34">J46+J47</f>
        <v>21803.45</v>
      </c>
      <c r="K45" s="7">
        <f t="shared" ref="K45" si="35">K46+K47</f>
        <v>21803.45</v>
      </c>
      <c r="L45" s="7">
        <f t="shared" ref="L45" si="36">L46+L47</f>
        <v>0</v>
      </c>
    </row>
    <row r="46" spans="1:13" ht="31.5">
      <c r="A46" s="18"/>
      <c r="B46" s="15"/>
      <c r="C46" s="3" t="s">
        <v>6</v>
      </c>
      <c r="D46" s="6">
        <v>0</v>
      </c>
      <c r="E46" s="6">
        <v>0</v>
      </c>
      <c r="F46" s="6">
        <v>0</v>
      </c>
      <c r="G46" s="6">
        <v>31318.133000000002</v>
      </c>
      <c r="H46" s="6">
        <v>20693.47</v>
      </c>
      <c r="I46" s="6">
        <v>21803.45</v>
      </c>
      <c r="J46" s="6">
        <v>21803.45</v>
      </c>
      <c r="K46" s="6">
        <v>21803.45</v>
      </c>
      <c r="L46" s="6">
        <v>0</v>
      </c>
    </row>
    <row r="47" spans="1:13" ht="47.25">
      <c r="A47" s="19"/>
      <c r="B47" s="15"/>
      <c r="C47" s="3" t="s">
        <v>7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</row>
    <row r="48" spans="1:13">
      <c r="A48" s="14" t="s">
        <v>30</v>
      </c>
      <c r="B48" s="15" t="s">
        <v>29</v>
      </c>
      <c r="C48" s="3" t="s">
        <v>5</v>
      </c>
      <c r="D48" s="7">
        <f t="shared" ref="D48" si="37">D49+D50</f>
        <v>0</v>
      </c>
      <c r="E48" s="7">
        <f t="shared" ref="E48" si="38">E49+E50</f>
        <v>0</v>
      </c>
      <c r="F48" s="7">
        <f t="shared" ref="F48" si="39">F49+F50</f>
        <v>0</v>
      </c>
      <c r="G48" s="7">
        <f>210</f>
        <v>210</v>
      </c>
      <c r="H48" s="7">
        <f>309.9</f>
        <v>309.89999999999998</v>
      </c>
      <c r="I48" s="7">
        <f>I49+I50</f>
        <v>0</v>
      </c>
      <c r="J48" s="7">
        <f>J49+J50</f>
        <v>0</v>
      </c>
      <c r="K48" s="7">
        <f>K49+K50</f>
        <v>0</v>
      </c>
      <c r="L48" s="7">
        <f>1200</f>
        <v>1200</v>
      </c>
    </row>
    <row r="49" spans="1:12" ht="31.5">
      <c r="A49" s="14"/>
      <c r="B49" s="15"/>
      <c r="C49" s="3" t="s">
        <v>6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ht="47.25">
      <c r="A50" s="14"/>
      <c r="B50" s="15"/>
      <c r="C50" s="3" t="s">
        <v>7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</row>
    <row r="51" spans="1:12">
      <c r="A51" s="14" t="s">
        <v>31</v>
      </c>
      <c r="B51" s="14" t="s">
        <v>32</v>
      </c>
      <c r="C51" s="3" t="s">
        <v>5</v>
      </c>
      <c r="D51" s="7">
        <f t="shared" ref="D51" si="40">D52+D53</f>
        <v>0</v>
      </c>
      <c r="E51" s="7">
        <f t="shared" ref="E51" si="41">E52+E53</f>
        <v>0</v>
      </c>
      <c r="F51" s="7">
        <f t="shared" ref="F51" si="42">F52+F53</f>
        <v>0</v>
      </c>
      <c r="G51" s="7">
        <f>45341</f>
        <v>45341</v>
      </c>
      <c r="H51" s="7">
        <f t="shared" ref="H51" si="43">H52+H53</f>
        <v>0</v>
      </c>
      <c r="I51" s="7">
        <f>65100.13</f>
        <v>65100.13</v>
      </c>
      <c r="J51" s="7">
        <f t="shared" ref="J51" si="44">J52+J53</f>
        <v>0</v>
      </c>
      <c r="K51" s="7">
        <f t="shared" ref="K51" si="45">K52+K53</f>
        <v>0</v>
      </c>
      <c r="L51" s="7">
        <f t="shared" ref="L51" si="46">L52+L53</f>
        <v>0</v>
      </c>
    </row>
    <row r="52" spans="1:12" ht="31.5">
      <c r="A52" s="14"/>
      <c r="B52" s="14"/>
      <c r="C52" s="3" t="s">
        <v>6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</row>
    <row r="53" spans="1:12" ht="47.25">
      <c r="A53" s="14"/>
      <c r="B53" s="14"/>
      <c r="C53" s="3" t="s">
        <v>7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</row>
    <row r="54" spans="1:12">
      <c r="A54" s="14" t="s">
        <v>33</v>
      </c>
      <c r="B54" s="14" t="s">
        <v>34</v>
      </c>
      <c r="C54" s="3" t="s">
        <v>5</v>
      </c>
      <c r="D54" s="7">
        <f t="shared" ref="D54" si="47">D55+D56</f>
        <v>0</v>
      </c>
      <c r="E54" s="7">
        <f t="shared" ref="E54" si="48">E55+E56</f>
        <v>0</v>
      </c>
      <c r="F54" s="7">
        <f t="shared" ref="F54" si="49">F55+F56</f>
        <v>0</v>
      </c>
      <c r="G54" s="7">
        <v>0</v>
      </c>
      <c r="H54" s="7">
        <v>0</v>
      </c>
      <c r="I54" s="7">
        <f>200</f>
        <v>200</v>
      </c>
      <c r="J54" s="7">
        <f>200</f>
        <v>200</v>
      </c>
      <c r="K54" s="7">
        <f>200</f>
        <v>200</v>
      </c>
      <c r="L54" s="7">
        <f t="shared" ref="L54" si="50">L55+L56</f>
        <v>0</v>
      </c>
    </row>
    <row r="55" spans="1:12" ht="31.5">
      <c r="A55" s="14"/>
      <c r="B55" s="14"/>
      <c r="C55" s="3" t="s">
        <v>6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</row>
    <row r="56" spans="1:12" ht="48" customHeight="1">
      <c r="A56" s="14"/>
      <c r="B56" s="14"/>
      <c r="C56" s="3" t="s">
        <v>7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</sheetData>
  <mergeCells count="38">
    <mergeCell ref="J1:L1"/>
    <mergeCell ref="C3:H3"/>
    <mergeCell ref="B48:B50"/>
    <mergeCell ref="A48:A50"/>
    <mergeCell ref="B51:B53"/>
    <mergeCell ref="A51:A53"/>
    <mergeCell ref="B30:B32"/>
    <mergeCell ref="A30:A32"/>
    <mergeCell ref="B33:B35"/>
    <mergeCell ref="A33:A35"/>
    <mergeCell ref="B36:B38"/>
    <mergeCell ref="A36:A38"/>
    <mergeCell ref="A21:A23"/>
    <mergeCell ref="B21:B23"/>
    <mergeCell ref="B24:B26"/>
    <mergeCell ref="A24:A26"/>
    <mergeCell ref="B54:B56"/>
    <mergeCell ref="A54:A56"/>
    <mergeCell ref="B39:B41"/>
    <mergeCell ref="A39:A41"/>
    <mergeCell ref="B42:B44"/>
    <mergeCell ref="A42:A44"/>
    <mergeCell ref="B45:B47"/>
    <mergeCell ref="A45:A47"/>
    <mergeCell ref="B27:B29"/>
    <mergeCell ref="A27:A29"/>
    <mergeCell ref="B12:B14"/>
    <mergeCell ref="A12:A14"/>
    <mergeCell ref="B15:B17"/>
    <mergeCell ref="A15:A17"/>
    <mergeCell ref="B18:B20"/>
    <mergeCell ref="A18:A20"/>
    <mergeCell ref="D6:L6"/>
    <mergeCell ref="A6:A7"/>
    <mergeCell ref="B6:B7"/>
    <mergeCell ref="C6:C7"/>
    <mergeCell ref="B9:B11"/>
    <mergeCell ref="A9:A11"/>
  </mergeCells>
  <pageMargins left="0.51181102362204722" right="0.5118110236220472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2017-06-22T07:04:41Z</dcterms:modified>
</cp:coreProperties>
</file>