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3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2" i="1"/>
  <c r="I14" s="1"/>
  <c r="L10"/>
  <c r="K10"/>
  <c r="J10"/>
  <c r="H10"/>
  <c r="G10"/>
  <c r="F10"/>
  <c r="E10"/>
  <c r="D10"/>
  <c r="D11"/>
  <c r="L12"/>
  <c r="K12"/>
  <c r="J12"/>
  <c r="H12"/>
  <c r="G12"/>
  <c r="F12"/>
  <c r="E12"/>
  <c r="D12"/>
  <c r="L11"/>
  <c r="K11"/>
  <c r="J11"/>
  <c r="I11"/>
  <c r="H11"/>
  <c r="G11"/>
  <c r="F11"/>
  <c r="E11"/>
  <c r="L14"/>
  <c r="K14"/>
  <c r="J14"/>
  <c r="H14"/>
  <c r="G14"/>
  <c r="F14"/>
  <c r="E14"/>
  <c r="D14"/>
  <c r="L17"/>
  <c r="K17"/>
  <c r="J17"/>
  <c r="I17"/>
  <c r="H17"/>
  <c r="G17"/>
  <c r="F17"/>
  <c r="E17"/>
  <c r="D17"/>
  <c r="L16"/>
  <c r="K16"/>
  <c r="J16"/>
  <c r="I16"/>
  <c r="I12" s="1"/>
  <c r="H16"/>
  <c r="G16"/>
  <c r="F16"/>
  <c r="E16"/>
  <c r="D16"/>
  <c r="L15"/>
  <c r="K15"/>
  <c r="J15"/>
  <c r="I15"/>
  <c r="H15"/>
  <c r="G15"/>
  <c r="F15"/>
  <c r="E15"/>
  <c r="D15"/>
  <c r="E34"/>
  <c r="E36"/>
  <c r="L34"/>
  <c r="K34"/>
  <c r="J34"/>
  <c r="I34"/>
  <c r="H34"/>
  <c r="G34"/>
  <c r="F34"/>
  <c r="D34"/>
  <c r="L18"/>
  <c r="K18"/>
  <c r="J18"/>
  <c r="I18"/>
  <c r="H18"/>
  <c r="G18"/>
  <c r="F18"/>
  <c r="E18"/>
  <c r="D18"/>
  <c r="K22"/>
  <c r="G22"/>
  <c r="E22"/>
  <c r="L22"/>
  <c r="J22"/>
  <c r="H22"/>
  <c r="F22"/>
  <c r="D22"/>
  <c r="L26"/>
  <c r="K26"/>
  <c r="J26"/>
  <c r="I26"/>
  <c r="H26"/>
  <c r="G26"/>
  <c r="F26"/>
  <c r="E26"/>
  <c r="D26"/>
  <c r="L30"/>
  <c r="K30"/>
  <c r="J30"/>
  <c r="I30"/>
  <c r="H30"/>
  <c r="G30"/>
  <c r="F30"/>
  <c r="E30"/>
  <c r="D30"/>
  <c r="L36"/>
  <c r="K36"/>
  <c r="J36"/>
  <c r="I36"/>
  <c r="H36"/>
  <c r="G36"/>
  <c r="F36"/>
  <c r="L35"/>
  <c r="K35"/>
  <c r="J35"/>
  <c r="I35"/>
  <c r="H35"/>
  <c r="G35"/>
  <c r="F35"/>
  <c r="E35"/>
  <c r="L38"/>
  <c r="K38"/>
  <c r="J38"/>
  <c r="I38"/>
  <c r="H38"/>
  <c r="G38"/>
  <c r="F38"/>
  <c r="E38"/>
  <c r="D38"/>
  <c r="L42"/>
  <c r="K42"/>
  <c r="J42"/>
  <c r="I42"/>
  <c r="H42"/>
  <c r="G42"/>
  <c r="F42"/>
  <c r="E42"/>
  <c r="D42"/>
  <c r="L46"/>
  <c r="K46"/>
  <c r="J46"/>
  <c r="I46"/>
  <c r="H46"/>
  <c r="G46"/>
  <c r="F46"/>
  <c r="E46"/>
  <c r="D46"/>
  <c r="L50"/>
  <c r="K50"/>
  <c r="J50"/>
  <c r="I50"/>
  <c r="H50"/>
  <c r="G50"/>
  <c r="F50"/>
  <c r="E50"/>
  <c r="D50"/>
  <c r="L54"/>
  <c r="K54"/>
  <c r="J54"/>
  <c r="I54"/>
  <c r="H54"/>
  <c r="G54"/>
  <c r="F54"/>
  <c r="E54"/>
  <c r="D54"/>
  <c r="L58"/>
  <c r="K58"/>
  <c r="J58"/>
  <c r="I58"/>
  <c r="H58"/>
  <c r="G58"/>
  <c r="F58"/>
  <c r="E58"/>
  <c r="D58"/>
  <c r="L62"/>
  <c r="K62"/>
  <c r="J62"/>
  <c r="I62"/>
  <c r="H62"/>
  <c r="G62"/>
  <c r="F62"/>
  <c r="E62"/>
  <c r="D62"/>
  <c r="L66"/>
  <c r="K66"/>
  <c r="J66"/>
  <c r="I66"/>
  <c r="H66"/>
  <c r="G66"/>
  <c r="F66"/>
  <c r="E66"/>
  <c r="D66"/>
  <c r="L70"/>
  <c r="K70"/>
  <c r="J70"/>
  <c r="I70"/>
  <c r="F70"/>
  <c r="E70"/>
  <c r="D70"/>
  <c r="I10" l="1"/>
</calcChain>
</file>

<file path=xl/sharedStrings.xml><?xml version="1.0" encoding="utf-8"?>
<sst xmlns="http://schemas.openxmlformats.org/spreadsheetml/2006/main" count="105" uniqueCount="42">
  <si>
    <t>№ п/п</t>
  </si>
  <si>
    <t>Наименование программы, основного мероприятия</t>
  </si>
  <si>
    <t>Источник финансирования</t>
  </si>
  <si>
    <t xml:space="preserve">                                       Расходы по годам (тыс.рублей)</t>
  </si>
  <si>
    <t>Всего</t>
  </si>
  <si>
    <t>Районный бюджет</t>
  </si>
  <si>
    <t>1.</t>
  </si>
  <si>
    <t>Строительство и капитальный ремонт</t>
  </si>
  <si>
    <t>1.1.</t>
  </si>
  <si>
    <t>Система энергоснабжения</t>
  </si>
  <si>
    <t>1.2.</t>
  </si>
  <si>
    <t>Система теплоснабжения</t>
  </si>
  <si>
    <t>1.3.</t>
  </si>
  <si>
    <t>Система водоотведения</t>
  </si>
  <si>
    <t>1.4.</t>
  </si>
  <si>
    <t>Система водоснабжения</t>
  </si>
  <si>
    <t>Содержание основных фондов в технически исправном состоянии</t>
  </si>
  <si>
    <t>2.</t>
  </si>
  <si>
    <t>2.1.</t>
  </si>
  <si>
    <t>2.2.</t>
  </si>
  <si>
    <t>2.3.</t>
  </si>
  <si>
    <t>3.</t>
  </si>
  <si>
    <t>Возмещение организациям убытков, связанных с применением регулируемых тарифов на электрическую энергию, поставляемую населению в зонах децентрализованного энергоснабжения</t>
  </si>
  <si>
    <t>Возмещение организациям убытков, связанных с применением регулируемых тарифов (цен) на тепловую энергию, поставляемую населению</t>
  </si>
  <si>
    <t>4.</t>
  </si>
  <si>
    <t>5.</t>
  </si>
  <si>
    <t>Предоставление компенсации части расходов граждан на оплату коммунальных услуг, возникших в связи с ростом платы за данные услуги</t>
  </si>
  <si>
    <t>Предоставление субсидии предприятиям коммунального комплекса в целях возмещения затрат или недополученных доходов  при оказании услуг по производству (реализации) электрической энергии в зонах децентрализованного энергоснабжения</t>
  </si>
  <si>
    <t>6.</t>
  </si>
  <si>
    <t xml:space="preserve">7. </t>
  </si>
  <si>
    <t>Субсидии в целях возмещения затрат при оказании  коммунальных услуг предприятиям</t>
  </si>
  <si>
    <t>8.</t>
  </si>
  <si>
    <t>Производственный контроль децентрализованных источников водоснабжения сельских поселений</t>
  </si>
  <si>
    <t>к Программе</t>
  </si>
  <si>
    <t>Приложение № 4</t>
  </si>
  <si>
    <t>ПРОГНОЗНАЯ (СПРАВОЧНАЯ ) ОЦЕНКА</t>
  </si>
  <si>
    <t>расходов краевого бюджета, районного бюджета и внебюджетных средств</t>
  </si>
  <si>
    <t>на реализацию целей муниципальной программы</t>
  </si>
  <si>
    <t>Краевого бюджета</t>
  </si>
  <si>
    <t>Бюджеты поселений района</t>
  </si>
  <si>
    <t>Внебюджетные ср-ва</t>
  </si>
  <si>
    <t>1000 незабудь на 2017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</si>
</sst>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1" fillId="0" borderId="0" xfId="0" applyNumberFormat="1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1" fillId="0" borderId="2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0" fontId="1" fillId="0" borderId="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0" fillId="0" borderId="3" xfId="0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6" xfId="0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1"/>
  <sheetViews>
    <sheetView tabSelected="1" topLeftCell="A49" workbookViewId="0">
      <selection sqref="A1:L73"/>
    </sheetView>
  </sheetViews>
  <sheetFormatPr defaultRowHeight="15.75"/>
  <cols>
    <col min="1" max="1" width="5.5703125" style="1" customWidth="1"/>
    <col min="2" max="2" width="26.5703125" style="1" customWidth="1"/>
    <col min="3" max="3" width="23" style="1" customWidth="1"/>
    <col min="4" max="4" width="11.85546875" style="1" bestFit="1" customWidth="1"/>
    <col min="5" max="6" width="10.7109375" style="1" bestFit="1" customWidth="1"/>
    <col min="7" max="7" width="11.7109375" style="1" customWidth="1"/>
    <col min="8" max="8" width="12.140625" style="1" customWidth="1"/>
    <col min="9" max="9" width="11.85546875" style="1" customWidth="1"/>
    <col min="10" max="10" width="10.7109375" style="1" customWidth="1"/>
    <col min="11" max="11" width="10.42578125" style="1" customWidth="1"/>
    <col min="12" max="12" width="12.28515625" style="1" customWidth="1"/>
    <col min="13" max="13" width="13.85546875" style="1" customWidth="1"/>
    <col min="14" max="14" width="11.85546875" style="1" bestFit="1" customWidth="1"/>
    <col min="15" max="16384" width="9.140625" style="1"/>
  </cols>
  <sheetData>
    <row r="1" spans="1:14">
      <c r="J1" s="24" t="s">
        <v>34</v>
      </c>
      <c r="K1" s="24"/>
      <c r="L1" s="24"/>
    </row>
    <row r="2" spans="1:14">
      <c r="J2" s="1" t="s">
        <v>33</v>
      </c>
    </row>
    <row r="3" spans="1:14">
      <c r="C3" s="25" t="s">
        <v>35</v>
      </c>
      <c r="D3" s="25"/>
      <c r="E3" s="25"/>
      <c r="F3" s="25"/>
      <c r="G3" s="25"/>
      <c r="H3" s="25"/>
    </row>
    <row r="4" spans="1:14">
      <c r="C4" s="30" t="s">
        <v>36</v>
      </c>
      <c r="D4" s="30"/>
      <c r="E4" s="30"/>
      <c r="F4" s="30"/>
      <c r="G4" s="30"/>
      <c r="H4" s="30"/>
      <c r="I4" s="30"/>
    </row>
    <row r="5" spans="1:14">
      <c r="C5" s="30" t="s">
        <v>37</v>
      </c>
      <c r="D5" s="30"/>
      <c r="E5" s="30"/>
      <c r="F5" s="30"/>
      <c r="G5" s="30"/>
      <c r="H5" s="30"/>
      <c r="I5" s="30"/>
    </row>
    <row r="6" spans="1:14" ht="18" customHeight="1"/>
    <row r="7" spans="1:14">
      <c r="A7" s="33" t="s">
        <v>0</v>
      </c>
      <c r="B7" s="33" t="s">
        <v>1</v>
      </c>
      <c r="C7" s="33" t="s">
        <v>2</v>
      </c>
      <c r="D7" s="31" t="s">
        <v>3</v>
      </c>
      <c r="E7" s="31"/>
      <c r="F7" s="31"/>
      <c r="G7" s="31"/>
      <c r="H7" s="31"/>
      <c r="I7" s="31"/>
      <c r="J7" s="31"/>
      <c r="K7" s="31"/>
      <c r="L7" s="32"/>
    </row>
    <row r="8" spans="1:14" ht="31.5" customHeight="1">
      <c r="A8" s="34"/>
      <c r="B8" s="35"/>
      <c r="C8" s="35"/>
      <c r="D8" s="5">
        <v>2012</v>
      </c>
      <c r="E8" s="5">
        <v>2013</v>
      </c>
      <c r="F8" s="5">
        <v>2014</v>
      </c>
      <c r="G8" s="5">
        <v>2015</v>
      </c>
      <c r="H8" s="5">
        <v>2016</v>
      </c>
      <c r="I8" s="5">
        <v>2017</v>
      </c>
      <c r="J8" s="5">
        <v>2018</v>
      </c>
      <c r="K8" s="5">
        <v>2019</v>
      </c>
      <c r="L8" s="5">
        <v>2020</v>
      </c>
      <c r="M8" s="2"/>
      <c r="N8" s="2"/>
    </row>
    <row r="9" spans="1:14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</row>
    <row r="10" spans="1:14">
      <c r="A10" s="21"/>
      <c r="B10" s="18" t="s">
        <v>4</v>
      </c>
      <c r="C10" s="3" t="s">
        <v>5</v>
      </c>
      <c r="D10" s="7">
        <f>D14+D34+D50+D54+D58+D62+D66+D70</f>
        <v>82594</v>
      </c>
      <c r="E10" s="7">
        <f t="shared" ref="E10:L10" si="0">E14+E34+E50+E54+E58+E62+E66+E70</f>
        <v>94558.1</v>
      </c>
      <c r="F10" s="7">
        <f t="shared" si="0"/>
        <v>55563.559000000001</v>
      </c>
      <c r="G10" s="7">
        <f t="shared" si="0"/>
        <v>148628.478</v>
      </c>
      <c r="H10" s="7">
        <f t="shared" si="0"/>
        <v>171690.476</v>
      </c>
      <c r="I10" s="7">
        <f t="shared" si="0"/>
        <v>183637.88099999999</v>
      </c>
      <c r="J10" s="7">
        <f t="shared" si="0"/>
        <v>74107.373999999996</v>
      </c>
      <c r="K10" s="7">
        <f t="shared" si="0"/>
        <v>74713.044999999998</v>
      </c>
      <c r="L10" s="7">
        <f t="shared" si="0"/>
        <v>20652</v>
      </c>
      <c r="M10" s="8"/>
    </row>
    <row r="11" spans="1:14">
      <c r="A11" s="22"/>
      <c r="B11" s="19"/>
      <c r="C11" s="9" t="s">
        <v>38</v>
      </c>
      <c r="D11" s="11">
        <f>D15+D35+D51+D55+D59+D63+D67+D71</f>
        <v>61373</v>
      </c>
      <c r="E11" s="11">
        <f t="shared" ref="E11:L11" si="1">E15+E35+E51+E55+E59+E63+E67+E71</f>
        <v>82275</v>
      </c>
      <c r="F11" s="11">
        <f t="shared" si="1"/>
        <v>48479.360000000001</v>
      </c>
      <c r="G11" s="11">
        <f t="shared" si="1"/>
        <v>95755.027999999991</v>
      </c>
      <c r="H11" s="11">
        <f t="shared" si="1"/>
        <v>160778.46100000001</v>
      </c>
      <c r="I11" s="11">
        <f t="shared" si="1"/>
        <v>113463.24999999999</v>
      </c>
      <c r="J11" s="11">
        <f t="shared" si="1"/>
        <v>72663.25</v>
      </c>
      <c r="K11" s="11">
        <f t="shared" si="1"/>
        <v>72663.25</v>
      </c>
      <c r="L11" s="11">
        <f t="shared" si="1"/>
        <v>0</v>
      </c>
      <c r="M11" s="8"/>
      <c r="N11" s="8"/>
    </row>
    <row r="12" spans="1:14" ht="31.5">
      <c r="A12" s="22"/>
      <c r="B12" s="19"/>
      <c r="C12" s="9" t="s">
        <v>39</v>
      </c>
      <c r="D12" s="11">
        <f>D16+D36+D52+D56+D60+D64+D68+D72</f>
        <v>3394</v>
      </c>
      <c r="E12" s="11">
        <f t="shared" ref="E12:L12" si="2">E16+E36+E52+E56+E60+E64+E68+E72</f>
        <v>2000</v>
      </c>
      <c r="F12" s="11">
        <f t="shared" si="2"/>
        <v>1290</v>
      </c>
      <c r="G12" s="11">
        <f t="shared" si="2"/>
        <v>1525.8040000000001</v>
      </c>
      <c r="H12" s="11">
        <f t="shared" si="2"/>
        <v>6693.4000000000005</v>
      </c>
      <c r="I12" s="11">
        <f t="shared" si="2"/>
        <v>0</v>
      </c>
      <c r="J12" s="11">
        <f t="shared" si="2"/>
        <v>0</v>
      </c>
      <c r="K12" s="11">
        <f t="shared" si="2"/>
        <v>0</v>
      </c>
      <c r="L12" s="11">
        <f t="shared" si="2"/>
        <v>0</v>
      </c>
      <c r="M12" s="8"/>
    </row>
    <row r="13" spans="1:14">
      <c r="A13" s="23"/>
      <c r="B13" s="20"/>
      <c r="C13" s="10" t="s">
        <v>40</v>
      </c>
      <c r="D13" s="11"/>
      <c r="E13" s="11"/>
      <c r="F13" s="11"/>
      <c r="G13" s="11"/>
      <c r="H13" s="11"/>
      <c r="I13" s="11"/>
      <c r="J13" s="11"/>
      <c r="K13" s="11"/>
      <c r="L13" s="11"/>
      <c r="M13" s="8"/>
    </row>
    <row r="14" spans="1:14">
      <c r="A14" s="18" t="s">
        <v>6</v>
      </c>
      <c r="B14" s="27" t="s">
        <v>7</v>
      </c>
      <c r="C14" s="10" t="s">
        <v>5</v>
      </c>
      <c r="D14" s="15">
        <f>D18+D22+D26+D30</f>
        <v>73894</v>
      </c>
      <c r="E14" s="15">
        <f t="shared" ref="E14:L14" si="3">E18+E22+E26+E30</f>
        <v>90558.1</v>
      </c>
      <c r="F14" s="15">
        <f t="shared" si="3"/>
        <v>55383.559000000001</v>
      </c>
      <c r="G14" s="15">
        <f t="shared" si="3"/>
        <v>38344.248</v>
      </c>
      <c r="H14" s="15">
        <f t="shared" si="3"/>
        <v>84238.085999999996</v>
      </c>
      <c r="I14" s="15">
        <f>I18+I22+I26+I30</f>
        <v>45674.500999999997</v>
      </c>
      <c r="J14" s="15">
        <f t="shared" si="3"/>
        <v>1244.124</v>
      </c>
      <c r="K14" s="15">
        <f t="shared" si="3"/>
        <v>1849.7950000000001</v>
      </c>
      <c r="L14" s="15">
        <f t="shared" si="3"/>
        <v>19452</v>
      </c>
    </row>
    <row r="15" spans="1:14">
      <c r="A15" s="19"/>
      <c r="B15" s="28"/>
      <c r="C15" s="10" t="s">
        <v>38</v>
      </c>
      <c r="D15" s="11">
        <f>D19+D23+D27+D31</f>
        <v>61373</v>
      </c>
      <c r="E15" s="11">
        <f t="shared" ref="E15:L15" si="4">E19+E23+E27+E31</f>
        <v>80275</v>
      </c>
      <c r="F15" s="11">
        <f t="shared" si="4"/>
        <v>48349.36</v>
      </c>
      <c r="G15" s="11">
        <f t="shared" si="4"/>
        <v>31221.179</v>
      </c>
      <c r="H15" s="11">
        <f t="shared" si="4"/>
        <v>73635.971000000005</v>
      </c>
      <c r="I15" s="11">
        <f t="shared" si="4"/>
        <v>40800</v>
      </c>
      <c r="J15" s="11">
        <f t="shared" si="4"/>
        <v>0</v>
      </c>
      <c r="K15" s="11">
        <f t="shared" si="4"/>
        <v>0</v>
      </c>
      <c r="L15" s="11">
        <f t="shared" si="4"/>
        <v>0</v>
      </c>
    </row>
    <row r="16" spans="1:14" ht="31.5">
      <c r="A16" s="19"/>
      <c r="B16" s="28"/>
      <c r="C16" s="10" t="s">
        <v>39</v>
      </c>
      <c r="D16" s="17">
        <f>D20+D24+D28+D32</f>
        <v>3394</v>
      </c>
      <c r="E16" s="11">
        <f t="shared" ref="E16:L16" si="5">E20+E24+E28+E32</f>
        <v>2000</v>
      </c>
      <c r="F16" s="11">
        <f t="shared" si="5"/>
        <v>1110</v>
      </c>
      <c r="G16" s="11">
        <f t="shared" si="5"/>
        <v>1326.422</v>
      </c>
      <c r="H16" s="11">
        <f t="shared" si="5"/>
        <v>6123.52</v>
      </c>
      <c r="I16" s="11">
        <f t="shared" si="5"/>
        <v>0</v>
      </c>
      <c r="J16" s="11">
        <f t="shared" si="5"/>
        <v>0</v>
      </c>
      <c r="K16" s="11">
        <f t="shared" si="5"/>
        <v>0</v>
      </c>
      <c r="L16" s="11">
        <f t="shared" si="5"/>
        <v>0</v>
      </c>
    </row>
    <row r="17" spans="1:13">
      <c r="A17" s="20"/>
      <c r="B17" s="29"/>
      <c r="C17" s="10" t="s">
        <v>40</v>
      </c>
      <c r="D17" s="11">
        <f>D21+D25+D29+D33</f>
        <v>0</v>
      </c>
      <c r="E17" s="11">
        <f t="shared" ref="E17:L17" si="6">E21+E25+E29+E33</f>
        <v>0</v>
      </c>
      <c r="F17" s="11">
        <f t="shared" si="6"/>
        <v>0</v>
      </c>
      <c r="G17" s="11">
        <f t="shared" si="6"/>
        <v>0</v>
      </c>
      <c r="H17" s="11">
        <f t="shared" si="6"/>
        <v>0</v>
      </c>
      <c r="I17" s="11">
        <f t="shared" si="6"/>
        <v>0</v>
      </c>
      <c r="J17" s="11">
        <f t="shared" si="6"/>
        <v>0</v>
      </c>
      <c r="K17" s="11">
        <f t="shared" si="6"/>
        <v>0</v>
      </c>
      <c r="L17" s="11">
        <f t="shared" si="6"/>
        <v>0</v>
      </c>
    </row>
    <row r="18" spans="1:13">
      <c r="A18" s="18" t="s">
        <v>8</v>
      </c>
      <c r="B18" s="18" t="s">
        <v>9</v>
      </c>
      <c r="C18" s="10" t="s">
        <v>5</v>
      </c>
      <c r="D18" s="10">
        <f>D19+D20</f>
        <v>0</v>
      </c>
      <c r="E18" s="10">
        <f t="shared" ref="E18:G18" si="7">E19+E20</f>
        <v>0</v>
      </c>
      <c r="F18" s="10">
        <f t="shared" si="7"/>
        <v>0</v>
      </c>
      <c r="G18" s="10">
        <f t="shared" si="7"/>
        <v>0</v>
      </c>
      <c r="H18" s="10">
        <f>H19+H20+889.575</f>
        <v>889.57500000000005</v>
      </c>
      <c r="I18" s="6">
        <f>1144.655+I20+I19</f>
        <v>1144.655</v>
      </c>
      <c r="J18" s="6">
        <f>1244.124+J20+J19</f>
        <v>1244.124</v>
      </c>
      <c r="K18" s="6">
        <f>1849.795+K20+K19</f>
        <v>1849.7950000000001</v>
      </c>
      <c r="L18" s="6">
        <f>19452+L19+L20</f>
        <v>19452</v>
      </c>
    </row>
    <row r="19" spans="1:13">
      <c r="A19" s="19"/>
      <c r="B19" s="19"/>
      <c r="C19" s="10" t="s">
        <v>38</v>
      </c>
      <c r="D19" s="16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</row>
    <row r="20" spans="1:13" ht="31.5">
      <c r="A20" s="19"/>
      <c r="B20" s="19"/>
      <c r="C20" s="10" t="s">
        <v>39</v>
      </c>
      <c r="D20" s="16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</row>
    <row r="21" spans="1:13">
      <c r="A21" s="20"/>
      <c r="B21" s="20"/>
      <c r="C21" s="10" t="s">
        <v>40</v>
      </c>
      <c r="D21" s="10"/>
      <c r="E21" s="10"/>
      <c r="F21" s="10"/>
      <c r="G21" s="10"/>
      <c r="H21" s="10"/>
      <c r="I21" s="10"/>
      <c r="J21" s="10"/>
      <c r="K21" s="10"/>
      <c r="L21" s="10"/>
    </row>
    <row r="22" spans="1:13">
      <c r="A22" s="18" t="s">
        <v>10</v>
      </c>
      <c r="B22" s="18" t="s">
        <v>11</v>
      </c>
      <c r="C22" s="10" t="s">
        <v>5</v>
      </c>
      <c r="D22" s="6">
        <f>8563+D23+D24</f>
        <v>68894</v>
      </c>
      <c r="E22" s="6">
        <f>8283.1+E23+E24</f>
        <v>90558.1</v>
      </c>
      <c r="F22" s="6">
        <f>4955.196+F24+F23</f>
        <v>50053.906000000003</v>
      </c>
      <c r="G22" s="6">
        <f>5796.647+G24+G23</f>
        <v>38344.248</v>
      </c>
      <c r="H22" s="6">
        <f>3589.02+H24+H23</f>
        <v>82708.081000000006</v>
      </c>
      <c r="I22" s="6">
        <f>3729.846+I24+I23</f>
        <v>44529.845999999998</v>
      </c>
      <c r="J22" s="6">
        <f>J23+J24</f>
        <v>0</v>
      </c>
      <c r="K22" s="6">
        <f>K23+K24</f>
        <v>0</v>
      </c>
      <c r="L22" s="6">
        <f>L23+L24</f>
        <v>0</v>
      </c>
    </row>
    <row r="23" spans="1:13">
      <c r="A23" s="19"/>
      <c r="B23" s="19"/>
      <c r="C23" s="10" t="s">
        <v>38</v>
      </c>
      <c r="D23" s="11">
        <v>56937</v>
      </c>
      <c r="E23" s="11">
        <v>80275</v>
      </c>
      <c r="F23" s="11">
        <v>43988.71</v>
      </c>
      <c r="G23" s="11">
        <v>31221.179</v>
      </c>
      <c r="H23" s="11">
        <v>73635.971000000005</v>
      </c>
      <c r="I23" s="11">
        <v>40800</v>
      </c>
      <c r="J23" s="11">
        <v>0</v>
      </c>
      <c r="K23" s="11">
        <v>0</v>
      </c>
      <c r="L23" s="11">
        <v>0</v>
      </c>
    </row>
    <row r="24" spans="1:13" ht="31.5">
      <c r="A24" s="19"/>
      <c r="B24" s="19"/>
      <c r="C24" s="10" t="s">
        <v>39</v>
      </c>
      <c r="D24" s="17">
        <v>3394</v>
      </c>
      <c r="E24" s="11">
        <v>2000</v>
      </c>
      <c r="F24" s="11">
        <v>1110</v>
      </c>
      <c r="G24" s="11">
        <v>1326.422</v>
      </c>
      <c r="H24" s="11">
        <v>5483.09</v>
      </c>
      <c r="I24" s="11">
        <v>0</v>
      </c>
      <c r="J24" s="11">
        <v>0</v>
      </c>
      <c r="K24" s="11">
        <v>0</v>
      </c>
      <c r="L24" s="11">
        <v>0</v>
      </c>
      <c r="M24" s="1" t="s">
        <v>41</v>
      </c>
    </row>
    <row r="25" spans="1:13">
      <c r="A25" s="20"/>
      <c r="B25" s="20"/>
      <c r="C25" s="10" t="s">
        <v>40</v>
      </c>
      <c r="D25" s="11"/>
      <c r="E25" s="11"/>
      <c r="F25" s="11"/>
      <c r="G25" s="11"/>
      <c r="H25" s="11"/>
      <c r="I25" s="11"/>
      <c r="J25" s="11"/>
      <c r="K25" s="11"/>
      <c r="L25" s="11"/>
    </row>
    <row r="26" spans="1:13">
      <c r="A26" s="18" t="s">
        <v>12</v>
      </c>
      <c r="B26" s="18" t="s">
        <v>13</v>
      </c>
      <c r="C26" s="10" t="s">
        <v>5</v>
      </c>
      <c r="D26" s="6">
        <f>D27+D28</f>
        <v>0</v>
      </c>
      <c r="E26" s="6">
        <f t="shared" ref="E26:K26" si="8">E27+E28</f>
        <v>0</v>
      </c>
      <c r="F26" s="6">
        <f t="shared" si="8"/>
        <v>0</v>
      </c>
      <c r="G26" s="6">
        <f t="shared" si="8"/>
        <v>0</v>
      </c>
      <c r="H26" s="6">
        <f t="shared" si="8"/>
        <v>237.56</v>
      </c>
      <c r="I26" s="6">
        <f t="shared" si="8"/>
        <v>0</v>
      </c>
      <c r="J26" s="6">
        <f t="shared" si="8"/>
        <v>0</v>
      </c>
      <c r="K26" s="6">
        <f t="shared" si="8"/>
        <v>0</v>
      </c>
      <c r="L26" s="6">
        <f>L27+L28</f>
        <v>0</v>
      </c>
    </row>
    <row r="27" spans="1:13">
      <c r="A27" s="19"/>
      <c r="B27" s="19"/>
      <c r="C27" s="10" t="s">
        <v>38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</row>
    <row r="28" spans="1:13" ht="31.5">
      <c r="A28" s="19"/>
      <c r="B28" s="19"/>
      <c r="C28" s="10" t="s">
        <v>39</v>
      </c>
      <c r="D28" s="11">
        <v>0</v>
      </c>
      <c r="E28" s="11">
        <v>0</v>
      </c>
      <c r="F28" s="11">
        <v>0</v>
      </c>
      <c r="G28" s="11">
        <v>0</v>
      </c>
      <c r="H28" s="11">
        <v>237.56</v>
      </c>
      <c r="I28" s="11">
        <v>0</v>
      </c>
      <c r="J28" s="11">
        <v>0</v>
      </c>
      <c r="K28" s="11">
        <v>0</v>
      </c>
      <c r="L28" s="11">
        <v>0</v>
      </c>
    </row>
    <row r="29" spans="1:13">
      <c r="A29" s="20"/>
      <c r="B29" s="20"/>
      <c r="C29" s="10" t="s">
        <v>40</v>
      </c>
      <c r="D29" s="6"/>
      <c r="E29" s="6"/>
      <c r="F29" s="6"/>
      <c r="G29" s="6"/>
      <c r="H29" s="6"/>
      <c r="I29" s="6"/>
      <c r="J29" s="6"/>
      <c r="K29" s="6"/>
      <c r="L29" s="6"/>
    </row>
    <row r="30" spans="1:13">
      <c r="A30" s="18" t="s">
        <v>14</v>
      </c>
      <c r="B30" s="18" t="s">
        <v>15</v>
      </c>
      <c r="C30" s="10" t="s">
        <v>5</v>
      </c>
      <c r="D30" s="6">
        <f>D31+D32+564</f>
        <v>5000</v>
      </c>
      <c r="E30" s="6">
        <f t="shared" ref="E30:L30" si="9">E31+E32</f>
        <v>0</v>
      </c>
      <c r="F30" s="6">
        <f>F31+F32+969.003</f>
        <v>5329.6529999999993</v>
      </c>
      <c r="G30" s="6">
        <f t="shared" si="9"/>
        <v>0</v>
      </c>
      <c r="H30" s="6">
        <f t="shared" si="9"/>
        <v>402.87</v>
      </c>
      <c r="I30" s="6">
        <f t="shared" si="9"/>
        <v>0</v>
      </c>
      <c r="J30" s="6">
        <f t="shared" si="9"/>
        <v>0</v>
      </c>
      <c r="K30" s="6">
        <f t="shared" si="9"/>
        <v>0</v>
      </c>
      <c r="L30" s="6">
        <f t="shared" si="9"/>
        <v>0</v>
      </c>
    </row>
    <row r="31" spans="1:13">
      <c r="A31" s="19"/>
      <c r="B31" s="19"/>
      <c r="C31" s="10" t="s">
        <v>38</v>
      </c>
      <c r="D31" s="11">
        <v>4436</v>
      </c>
      <c r="E31" s="11">
        <v>0</v>
      </c>
      <c r="F31" s="11">
        <v>4360.6499999999996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</row>
    <row r="32" spans="1:13" ht="31.5">
      <c r="A32" s="19"/>
      <c r="B32" s="19"/>
      <c r="C32" s="10" t="s">
        <v>39</v>
      </c>
      <c r="D32" s="11">
        <v>0</v>
      </c>
      <c r="E32" s="11">
        <v>0</v>
      </c>
      <c r="F32" s="11">
        <v>0</v>
      </c>
      <c r="G32" s="11">
        <v>0</v>
      </c>
      <c r="H32" s="11">
        <v>402.87</v>
      </c>
      <c r="I32" s="11">
        <v>0</v>
      </c>
      <c r="J32" s="11">
        <v>0</v>
      </c>
      <c r="K32" s="11">
        <v>0</v>
      </c>
      <c r="L32" s="11">
        <v>0</v>
      </c>
    </row>
    <row r="33" spans="1:12">
      <c r="A33" s="20"/>
      <c r="B33" s="20"/>
      <c r="C33" s="10" t="s">
        <v>40</v>
      </c>
      <c r="D33" s="6"/>
      <c r="E33" s="6"/>
      <c r="F33" s="6"/>
      <c r="G33" s="6"/>
      <c r="H33" s="6"/>
      <c r="I33" s="6"/>
      <c r="J33" s="6"/>
      <c r="K33" s="6"/>
      <c r="L33" s="6"/>
    </row>
    <row r="34" spans="1:12">
      <c r="A34" s="18" t="s">
        <v>17</v>
      </c>
      <c r="B34" s="18" t="s">
        <v>16</v>
      </c>
      <c r="C34" s="10" t="s">
        <v>5</v>
      </c>
      <c r="D34" s="7">
        <f>D38+D42+D46</f>
        <v>8700</v>
      </c>
      <c r="E34" s="7">
        <f>2000+E38+E42+E46</f>
        <v>4000</v>
      </c>
      <c r="F34" s="7">
        <f t="shared" ref="F34:L34" si="10">F38+F42+F46</f>
        <v>180</v>
      </c>
      <c r="G34" s="7">
        <f t="shared" si="10"/>
        <v>4711.8670000000002</v>
      </c>
      <c r="H34" s="7">
        <f t="shared" si="10"/>
        <v>569.88</v>
      </c>
      <c r="I34" s="7">
        <f t="shared" si="10"/>
        <v>0</v>
      </c>
      <c r="J34" s="7">
        <f t="shared" si="10"/>
        <v>0</v>
      </c>
      <c r="K34" s="7">
        <f t="shared" si="10"/>
        <v>0</v>
      </c>
      <c r="L34" s="7">
        <f t="shared" si="10"/>
        <v>0</v>
      </c>
    </row>
    <row r="35" spans="1:12">
      <c r="A35" s="19"/>
      <c r="B35" s="19"/>
      <c r="C35" s="10" t="s">
        <v>38</v>
      </c>
      <c r="D35" s="11">
        <v>0</v>
      </c>
      <c r="E35" s="11">
        <f t="shared" ref="E35:L36" si="11">E38+E41+E44</f>
        <v>2000</v>
      </c>
      <c r="F35" s="11">
        <f t="shared" si="11"/>
        <v>130</v>
      </c>
      <c r="G35" s="11">
        <f t="shared" si="11"/>
        <v>4512.4859999999999</v>
      </c>
      <c r="H35" s="11">
        <f t="shared" si="11"/>
        <v>569.88</v>
      </c>
      <c r="I35" s="11">
        <f t="shared" si="11"/>
        <v>0</v>
      </c>
      <c r="J35" s="11">
        <f t="shared" si="11"/>
        <v>0</v>
      </c>
      <c r="K35" s="11">
        <f t="shared" si="11"/>
        <v>0</v>
      </c>
      <c r="L35" s="11">
        <f t="shared" si="11"/>
        <v>0</v>
      </c>
    </row>
    <row r="36" spans="1:12" ht="31.5">
      <c r="A36" s="19"/>
      <c r="B36" s="19"/>
      <c r="C36" s="10" t="s">
        <v>39</v>
      </c>
      <c r="D36" s="11">
        <v>0</v>
      </c>
      <c r="E36" s="11">
        <f>E39+E42+E45</f>
        <v>0</v>
      </c>
      <c r="F36" s="11">
        <f>F39+F42+F45</f>
        <v>180</v>
      </c>
      <c r="G36" s="11">
        <f t="shared" si="11"/>
        <v>199.38200000000001</v>
      </c>
      <c r="H36" s="11">
        <f t="shared" si="11"/>
        <v>569.88</v>
      </c>
      <c r="I36" s="11">
        <f t="shared" si="11"/>
        <v>0</v>
      </c>
      <c r="J36" s="11">
        <f t="shared" si="11"/>
        <v>0</v>
      </c>
      <c r="K36" s="11">
        <f t="shared" si="11"/>
        <v>0</v>
      </c>
      <c r="L36" s="11">
        <f t="shared" si="11"/>
        <v>0</v>
      </c>
    </row>
    <row r="37" spans="1:12">
      <c r="A37" s="20"/>
      <c r="B37" s="20"/>
      <c r="C37" s="10" t="s">
        <v>40</v>
      </c>
      <c r="D37" s="6"/>
      <c r="E37" s="6"/>
      <c r="F37" s="6"/>
      <c r="G37" s="6"/>
      <c r="H37" s="6"/>
      <c r="I37" s="6"/>
      <c r="J37" s="6"/>
      <c r="K37" s="6"/>
      <c r="L37" s="6"/>
    </row>
    <row r="38" spans="1:12">
      <c r="A38" s="18" t="s">
        <v>18</v>
      </c>
      <c r="B38" s="18" t="s">
        <v>11</v>
      </c>
      <c r="C38" s="10" t="s">
        <v>5</v>
      </c>
      <c r="D38" s="6">
        <f>D39+D40+6200</f>
        <v>6200</v>
      </c>
      <c r="E38" s="6">
        <f t="shared" ref="E38:K38" si="12">E39+E40</f>
        <v>2000</v>
      </c>
      <c r="F38" s="6">
        <f t="shared" si="12"/>
        <v>0</v>
      </c>
      <c r="G38" s="6">
        <f t="shared" si="12"/>
        <v>4313.1040000000003</v>
      </c>
      <c r="H38" s="6">
        <f t="shared" si="12"/>
        <v>0</v>
      </c>
      <c r="I38" s="6">
        <f t="shared" si="12"/>
        <v>0</v>
      </c>
      <c r="J38" s="6">
        <f t="shared" si="12"/>
        <v>0</v>
      </c>
      <c r="K38" s="6">
        <f t="shared" si="12"/>
        <v>0</v>
      </c>
      <c r="L38" s="6">
        <f>L39+L40</f>
        <v>0</v>
      </c>
    </row>
    <row r="39" spans="1:12">
      <c r="A39" s="19"/>
      <c r="B39" s="19"/>
      <c r="C39" s="10" t="s">
        <v>38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</row>
    <row r="40" spans="1:12" ht="31.5">
      <c r="A40" s="19"/>
      <c r="B40" s="19"/>
      <c r="C40" s="10" t="s">
        <v>39</v>
      </c>
      <c r="D40" s="11">
        <v>0</v>
      </c>
      <c r="E40" s="11">
        <v>2000</v>
      </c>
      <c r="F40" s="11">
        <v>0</v>
      </c>
      <c r="G40" s="11">
        <v>4313.1040000000003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</row>
    <row r="41" spans="1:12">
      <c r="A41" s="20"/>
      <c r="B41" s="20"/>
      <c r="C41" s="10" t="s">
        <v>40</v>
      </c>
      <c r="D41" s="6"/>
      <c r="E41" s="6"/>
      <c r="F41" s="6"/>
      <c r="G41" s="6"/>
      <c r="H41" s="6"/>
      <c r="I41" s="6"/>
      <c r="J41" s="6"/>
      <c r="K41" s="6"/>
      <c r="L41" s="6"/>
    </row>
    <row r="42" spans="1:12">
      <c r="A42" s="18" t="s">
        <v>19</v>
      </c>
      <c r="B42" s="18" t="s">
        <v>15</v>
      </c>
      <c r="C42" s="10" t="s">
        <v>5</v>
      </c>
      <c r="D42" s="6">
        <f>D43+D44+2500</f>
        <v>2500</v>
      </c>
      <c r="E42" s="6">
        <f t="shared" ref="E42:K42" si="13">E43+E44</f>
        <v>0</v>
      </c>
      <c r="F42" s="6">
        <f>F43+F44+50</f>
        <v>180</v>
      </c>
      <c r="G42" s="6">
        <f t="shared" si="13"/>
        <v>199.38200000000001</v>
      </c>
      <c r="H42" s="6">
        <f t="shared" si="13"/>
        <v>569.88</v>
      </c>
      <c r="I42" s="6">
        <f t="shared" si="13"/>
        <v>0</v>
      </c>
      <c r="J42" s="6">
        <f t="shared" si="13"/>
        <v>0</v>
      </c>
      <c r="K42" s="6">
        <f t="shared" si="13"/>
        <v>0</v>
      </c>
      <c r="L42" s="6">
        <f>L43+L44</f>
        <v>0</v>
      </c>
    </row>
    <row r="43" spans="1:12">
      <c r="A43" s="19"/>
      <c r="B43" s="19"/>
      <c r="C43" s="10" t="s">
        <v>38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</row>
    <row r="44" spans="1:12" ht="31.5">
      <c r="A44" s="19"/>
      <c r="B44" s="19"/>
      <c r="C44" s="10" t="s">
        <v>39</v>
      </c>
      <c r="D44" s="11">
        <v>0</v>
      </c>
      <c r="E44" s="11">
        <v>0</v>
      </c>
      <c r="F44" s="11">
        <v>130</v>
      </c>
      <c r="G44" s="11">
        <v>199.38200000000001</v>
      </c>
      <c r="H44" s="11">
        <v>569.88</v>
      </c>
      <c r="I44" s="11">
        <v>0</v>
      </c>
      <c r="J44" s="11">
        <v>0</v>
      </c>
      <c r="K44" s="11">
        <v>0</v>
      </c>
      <c r="L44" s="11">
        <v>0</v>
      </c>
    </row>
    <row r="45" spans="1:12">
      <c r="A45" s="20"/>
      <c r="B45" s="20"/>
      <c r="C45" s="10" t="s">
        <v>40</v>
      </c>
      <c r="D45" s="6"/>
      <c r="E45" s="6"/>
      <c r="F45" s="6"/>
      <c r="G45" s="6"/>
      <c r="H45" s="6"/>
      <c r="I45" s="6"/>
      <c r="J45" s="6"/>
      <c r="K45" s="6"/>
      <c r="L45" s="6"/>
    </row>
    <row r="46" spans="1:12">
      <c r="A46" s="18" t="s">
        <v>20</v>
      </c>
      <c r="B46" s="18" t="s">
        <v>13</v>
      </c>
      <c r="C46" s="10" t="s">
        <v>5</v>
      </c>
      <c r="D46" s="6">
        <f t="shared" ref="D46:L46" si="14">D47+D48</f>
        <v>0</v>
      </c>
      <c r="E46" s="6">
        <f t="shared" si="14"/>
        <v>0</v>
      </c>
      <c r="F46" s="6">
        <f t="shared" si="14"/>
        <v>0</v>
      </c>
      <c r="G46" s="6">
        <f t="shared" si="14"/>
        <v>199.381</v>
      </c>
      <c r="H46" s="6">
        <f t="shared" si="14"/>
        <v>0</v>
      </c>
      <c r="I46" s="6">
        <f t="shared" si="14"/>
        <v>0</v>
      </c>
      <c r="J46" s="6">
        <f t="shared" si="14"/>
        <v>0</v>
      </c>
      <c r="K46" s="6">
        <f t="shared" si="14"/>
        <v>0</v>
      </c>
      <c r="L46" s="6">
        <f t="shared" si="14"/>
        <v>0</v>
      </c>
    </row>
    <row r="47" spans="1:12">
      <c r="A47" s="19"/>
      <c r="B47" s="19"/>
      <c r="C47" s="10" t="s">
        <v>38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</row>
    <row r="48" spans="1:12" ht="31.5">
      <c r="A48" s="19"/>
      <c r="B48" s="19"/>
      <c r="C48" s="10" t="s">
        <v>39</v>
      </c>
      <c r="D48" s="11">
        <v>0</v>
      </c>
      <c r="E48" s="11">
        <v>0</v>
      </c>
      <c r="F48" s="11">
        <v>0</v>
      </c>
      <c r="G48" s="11">
        <v>199.381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</row>
    <row r="49" spans="1:13">
      <c r="A49" s="20"/>
      <c r="B49" s="20"/>
      <c r="C49" s="10" t="s">
        <v>40</v>
      </c>
      <c r="D49" s="6"/>
      <c r="E49" s="6"/>
      <c r="F49" s="6"/>
      <c r="G49" s="6"/>
      <c r="H49" s="6"/>
      <c r="I49" s="6"/>
      <c r="J49" s="6"/>
      <c r="K49" s="6"/>
      <c r="L49" s="6"/>
    </row>
    <row r="50" spans="1:13">
      <c r="A50" s="18" t="s">
        <v>21</v>
      </c>
      <c r="B50" s="21" t="s">
        <v>22</v>
      </c>
      <c r="C50" s="10" t="s">
        <v>5</v>
      </c>
      <c r="D50" s="7">
        <f t="shared" ref="D50:L50" si="15">D51+D52</f>
        <v>0</v>
      </c>
      <c r="E50" s="7">
        <f t="shared" si="15"/>
        <v>0</v>
      </c>
      <c r="F50" s="7">
        <f t="shared" si="15"/>
        <v>0</v>
      </c>
      <c r="G50" s="7">
        <f t="shared" si="15"/>
        <v>1614.09</v>
      </c>
      <c r="H50" s="7">
        <f t="shared" si="15"/>
        <v>2690.43</v>
      </c>
      <c r="I50" s="7">
        <f t="shared" si="15"/>
        <v>3100.77</v>
      </c>
      <c r="J50" s="7">
        <f t="shared" si="15"/>
        <v>3100.77</v>
      </c>
      <c r="K50" s="7">
        <f t="shared" si="15"/>
        <v>3100.77</v>
      </c>
      <c r="L50" s="7">
        <f t="shared" si="15"/>
        <v>0</v>
      </c>
    </row>
    <row r="51" spans="1:13">
      <c r="A51" s="19"/>
      <c r="B51" s="22"/>
      <c r="C51" s="10" t="s">
        <v>38</v>
      </c>
      <c r="D51" s="11">
        <v>0</v>
      </c>
      <c r="E51" s="11">
        <v>0</v>
      </c>
      <c r="F51" s="11">
        <v>0</v>
      </c>
      <c r="G51" s="11">
        <v>1614.09</v>
      </c>
      <c r="H51" s="11">
        <v>2690.43</v>
      </c>
      <c r="I51" s="11">
        <v>3100.77</v>
      </c>
      <c r="J51" s="11">
        <v>3100.77</v>
      </c>
      <c r="K51" s="11">
        <v>3100.77</v>
      </c>
      <c r="L51" s="11">
        <v>0</v>
      </c>
      <c r="M51" s="8"/>
    </row>
    <row r="52" spans="1:13" ht="31.5">
      <c r="A52" s="19"/>
      <c r="B52" s="22"/>
      <c r="C52" s="10" t="s">
        <v>39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</row>
    <row r="53" spans="1:13">
      <c r="A53" s="20"/>
      <c r="B53" s="23"/>
      <c r="C53" s="10" t="s">
        <v>40</v>
      </c>
      <c r="D53" s="6"/>
      <c r="E53" s="6"/>
      <c r="F53" s="6"/>
      <c r="G53" s="6"/>
      <c r="H53" s="6"/>
      <c r="I53" s="6"/>
      <c r="J53" s="6"/>
      <c r="K53" s="6"/>
      <c r="L53" s="6"/>
    </row>
    <row r="54" spans="1:13">
      <c r="A54" s="18" t="s">
        <v>24</v>
      </c>
      <c r="B54" s="21" t="s">
        <v>23</v>
      </c>
      <c r="C54" s="10" t="s">
        <v>5</v>
      </c>
      <c r="D54" s="7">
        <f t="shared" ref="D54:L54" si="16">D55+D56</f>
        <v>0</v>
      </c>
      <c r="E54" s="7">
        <f t="shared" si="16"/>
        <v>0</v>
      </c>
      <c r="F54" s="7">
        <f t="shared" si="16"/>
        <v>0</v>
      </c>
      <c r="G54" s="7">
        <f t="shared" si="16"/>
        <v>27089.14</v>
      </c>
      <c r="H54" s="7">
        <f t="shared" si="16"/>
        <v>63188.71</v>
      </c>
      <c r="I54" s="7">
        <f t="shared" si="16"/>
        <v>47759.03</v>
      </c>
      <c r="J54" s="7">
        <f t="shared" si="16"/>
        <v>47759.03</v>
      </c>
      <c r="K54" s="7">
        <f t="shared" si="16"/>
        <v>47759.03</v>
      </c>
      <c r="L54" s="7">
        <f t="shared" si="16"/>
        <v>0</v>
      </c>
    </row>
    <row r="55" spans="1:13">
      <c r="A55" s="19"/>
      <c r="B55" s="22"/>
      <c r="C55" s="10" t="s">
        <v>38</v>
      </c>
      <c r="D55" s="11">
        <v>0</v>
      </c>
      <c r="E55" s="11">
        <v>0</v>
      </c>
      <c r="F55" s="11">
        <v>0</v>
      </c>
      <c r="G55" s="11">
        <v>27089.14</v>
      </c>
      <c r="H55" s="11">
        <v>63188.71</v>
      </c>
      <c r="I55" s="11">
        <v>47759.03</v>
      </c>
      <c r="J55" s="11">
        <v>47759.03</v>
      </c>
      <c r="K55" s="11">
        <v>47759.03</v>
      </c>
      <c r="L55" s="11">
        <v>0</v>
      </c>
    </row>
    <row r="56" spans="1:13" ht="31.5">
      <c r="A56" s="19"/>
      <c r="B56" s="22"/>
      <c r="C56" s="10" t="s">
        <v>39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</row>
    <row r="57" spans="1:13">
      <c r="A57" s="20"/>
      <c r="B57" s="23"/>
      <c r="C57" s="10" t="s">
        <v>40</v>
      </c>
      <c r="D57" s="6"/>
      <c r="E57" s="6"/>
      <c r="F57" s="6"/>
      <c r="G57" s="6"/>
      <c r="H57" s="6"/>
      <c r="I57" s="6"/>
      <c r="J57" s="6"/>
      <c r="K57" s="6"/>
      <c r="L57" s="6"/>
    </row>
    <row r="58" spans="1:13">
      <c r="A58" s="18" t="s">
        <v>25</v>
      </c>
      <c r="B58" s="21" t="s">
        <v>26</v>
      </c>
      <c r="C58" s="10" t="s">
        <v>5</v>
      </c>
      <c r="D58" s="7">
        <f t="shared" ref="D58:L58" si="17">D59+D60</f>
        <v>0</v>
      </c>
      <c r="E58" s="7">
        <f t="shared" si="17"/>
        <v>0</v>
      </c>
      <c r="F58" s="7">
        <f t="shared" si="17"/>
        <v>0</v>
      </c>
      <c r="G58" s="7">
        <f t="shared" si="17"/>
        <v>31318.133000000002</v>
      </c>
      <c r="H58" s="7">
        <f t="shared" si="17"/>
        <v>20693.47</v>
      </c>
      <c r="I58" s="7">
        <f t="shared" si="17"/>
        <v>21803.45</v>
      </c>
      <c r="J58" s="7">
        <f t="shared" si="17"/>
        <v>21803.45</v>
      </c>
      <c r="K58" s="7">
        <f t="shared" si="17"/>
        <v>21803.45</v>
      </c>
      <c r="L58" s="7">
        <f t="shared" si="17"/>
        <v>0</v>
      </c>
    </row>
    <row r="59" spans="1:13">
      <c r="A59" s="19"/>
      <c r="B59" s="22"/>
      <c r="C59" s="10" t="s">
        <v>38</v>
      </c>
      <c r="D59" s="11">
        <v>0</v>
      </c>
      <c r="E59" s="11">
        <v>0</v>
      </c>
      <c r="F59" s="11">
        <v>0</v>
      </c>
      <c r="G59" s="11">
        <v>31318.133000000002</v>
      </c>
      <c r="H59" s="11">
        <v>20693.47</v>
      </c>
      <c r="I59" s="11">
        <v>21803.45</v>
      </c>
      <c r="J59" s="11">
        <v>21803.45</v>
      </c>
      <c r="K59" s="11">
        <v>21803.45</v>
      </c>
      <c r="L59" s="11">
        <v>0</v>
      </c>
    </row>
    <row r="60" spans="1:13" ht="31.5">
      <c r="A60" s="19"/>
      <c r="B60" s="22"/>
      <c r="C60" s="10" t="s">
        <v>39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</row>
    <row r="61" spans="1:13">
      <c r="A61" s="20"/>
      <c r="B61" s="23"/>
      <c r="C61" s="10" t="s">
        <v>40</v>
      </c>
      <c r="D61" s="11"/>
      <c r="E61" s="11"/>
      <c r="F61" s="11"/>
      <c r="G61" s="11"/>
      <c r="H61" s="11"/>
      <c r="I61" s="11"/>
      <c r="J61" s="11"/>
      <c r="K61" s="11"/>
      <c r="L61" s="11"/>
    </row>
    <row r="62" spans="1:13">
      <c r="A62" s="18" t="s">
        <v>28</v>
      </c>
      <c r="B62" s="21" t="s">
        <v>27</v>
      </c>
      <c r="C62" s="10" t="s">
        <v>5</v>
      </c>
      <c r="D62" s="7">
        <f t="shared" ref="D62:F62" si="18">D63+D64</f>
        <v>0</v>
      </c>
      <c r="E62" s="7">
        <f t="shared" si="18"/>
        <v>0</v>
      </c>
      <c r="F62" s="7">
        <f t="shared" si="18"/>
        <v>0</v>
      </c>
      <c r="G62" s="7">
        <f>210</f>
        <v>210</v>
      </c>
      <c r="H62" s="7">
        <f>309.9</f>
        <v>309.89999999999998</v>
      </c>
      <c r="I62" s="7">
        <f>I63+I64</f>
        <v>0</v>
      </c>
      <c r="J62" s="7">
        <f>J63+J64</f>
        <v>0</v>
      </c>
      <c r="K62" s="7">
        <f>K63+K64</f>
        <v>0</v>
      </c>
      <c r="L62" s="7">
        <f>1200</f>
        <v>1200</v>
      </c>
    </row>
    <row r="63" spans="1:13">
      <c r="A63" s="19"/>
      <c r="B63" s="22"/>
      <c r="C63" s="10" t="s">
        <v>38</v>
      </c>
      <c r="D63" s="13"/>
      <c r="E63" s="6"/>
      <c r="F63" s="6"/>
      <c r="G63" s="6"/>
      <c r="H63" s="6"/>
      <c r="I63" s="6"/>
      <c r="J63" s="6"/>
      <c r="K63" s="6"/>
      <c r="L63" s="6"/>
    </row>
    <row r="64" spans="1:13" ht="31.5">
      <c r="A64" s="19"/>
      <c r="B64" s="22"/>
      <c r="C64" s="10" t="s">
        <v>39</v>
      </c>
      <c r="D64" s="6"/>
      <c r="E64" s="6"/>
      <c r="F64" s="6"/>
      <c r="G64" s="6"/>
      <c r="H64" s="6"/>
      <c r="I64" s="6"/>
      <c r="J64" s="6"/>
      <c r="K64" s="6"/>
      <c r="L64" s="6"/>
    </row>
    <row r="65" spans="1:12">
      <c r="A65" s="20"/>
      <c r="B65" s="23"/>
      <c r="C65" s="10" t="s">
        <v>40</v>
      </c>
      <c r="D65" s="6"/>
      <c r="E65" s="6"/>
      <c r="F65" s="6"/>
      <c r="G65" s="6"/>
      <c r="H65" s="6"/>
      <c r="I65" s="6"/>
      <c r="J65" s="6"/>
      <c r="K65" s="6"/>
      <c r="L65" s="6"/>
    </row>
    <row r="66" spans="1:12">
      <c r="A66" s="18" t="s">
        <v>29</v>
      </c>
      <c r="B66" s="18" t="s">
        <v>30</v>
      </c>
      <c r="C66" s="10" t="s">
        <v>5</v>
      </c>
      <c r="D66" s="7">
        <f t="shared" ref="D66:F66" si="19">D67+D68</f>
        <v>0</v>
      </c>
      <c r="E66" s="7">
        <f t="shared" si="19"/>
        <v>0</v>
      </c>
      <c r="F66" s="7">
        <f t="shared" si="19"/>
        <v>0</v>
      </c>
      <c r="G66" s="7">
        <f>45341</f>
        <v>45341</v>
      </c>
      <c r="H66" s="7">
        <f t="shared" ref="H66" si="20">H67+H68</f>
        <v>0</v>
      </c>
      <c r="I66" s="7">
        <f>65100.13</f>
        <v>65100.13</v>
      </c>
      <c r="J66" s="7">
        <f t="shared" ref="J66:L66" si="21">J67+J68</f>
        <v>0</v>
      </c>
      <c r="K66" s="7">
        <f t="shared" si="21"/>
        <v>0</v>
      </c>
      <c r="L66" s="7">
        <f t="shared" si="21"/>
        <v>0</v>
      </c>
    </row>
    <row r="67" spans="1:12">
      <c r="A67" s="19"/>
      <c r="B67" s="19"/>
      <c r="C67" s="10" t="s">
        <v>38</v>
      </c>
      <c r="D67" s="6"/>
      <c r="E67" s="6"/>
      <c r="F67" s="6"/>
      <c r="G67" s="6"/>
      <c r="H67" s="6"/>
      <c r="I67" s="6"/>
      <c r="J67" s="6"/>
      <c r="K67" s="6"/>
      <c r="L67" s="6"/>
    </row>
    <row r="68" spans="1:12" ht="31.5">
      <c r="A68" s="19"/>
      <c r="B68" s="19"/>
      <c r="C68" s="10" t="s">
        <v>39</v>
      </c>
      <c r="D68" s="6"/>
      <c r="E68" s="6"/>
      <c r="F68" s="6"/>
      <c r="G68" s="6"/>
      <c r="H68" s="6"/>
      <c r="I68" s="6"/>
      <c r="J68" s="6"/>
      <c r="K68" s="6"/>
      <c r="L68" s="6"/>
    </row>
    <row r="69" spans="1:12">
      <c r="A69" s="26"/>
      <c r="B69" s="26"/>
      <c r="C69" s="10" t="s">
        <v>40</v>
      </c>
      <c r="D69" s="12"/>
      <c r="E69" s="12"/>
      <c r="F69" s="12"/>
      <c r="G69" s="12"/>
      <c r="H69" s="12"/>
      <c r="I69" s="12"/>
      <c r="J69" s="12"/>
      <c r="K69" s="12"/>
      <c r="L69" s="12"/>
    </row>
    <row r="70" spans="1:12">
      <c r="A70" s="18" t="s">
        <v>31</v>
      </c>
      <c r="B70" s="18" t="s">
        <v>32</v>
      </c>
      <c r="C70" s="10" t="s">
        <v>5</v>
      </c>
      <c r="D70" s="7">
        <f t="shared" ref="D70:F70" si="22">D71+D72</f>
        <v>0</v>
      </c>
      <c r="E70" s="7">
        <f t="shared" si="22"/>
        <v>0</v>
      </c>
      <c r="F70" s="7">
        <f t="shared" si="22"/>
        <v>0</v>
      </c>
      <c r="G70" s="7">
        <v>0</v>
      </c>
      <c r="H70" s="7">
        <v>0</v>
      </c>
      <c r="I70" s="7">
        <f>200</f>
        <v>200</v>
      </c>
      <c r="J70" s="7">
        <f>200</f>
        <v>200</v>
      </c>
      <c r="K70" s="7">
        <f>200</f>
        <v>200</v>
      </c>
      <c r="L70" s="7">
        <f t="shared" ref="L70" si="23">L71+L72</f>
        <v>0</v>
      </c>
    </row>
    <row r="71" spans="1:12">
      <c r="A71" s="19"/>
      <c r="B71" s="19"/>
      <c r="C71" s="10" t="s">
        <v>38</v>
      </c>
      <c r="D71" s="6"/>
      <c r="E71" s="6"/>
      <c r="F71" s="6"/>
      <c r="G71" s="6"/>
      <c r="H71" s="6"/>
      <c r="I71" s="6"/>
      <c r="J71" s="6"/>
      <c r="K71" s="6"/>
      <c r="L71" s="6"/>
    </row>
    <row r="72" spans="1:12" ht="48" customHeight="1">
      <c r="A72" s="19"/>
      <c r="B72" s="19"/>
      <c r="C72" s="10" t="s">
        <v>39</v>
      </c>
      <c r="D72" s="6"/>
      <c r="E72" s="6"/>
      <c r="F72" s="6"/>
      <c r="G72" s="6"/>
      <c r="H72" s="6"/>
      <c r="I72" s="6"/>
      <c r="J72" s="6"/>
      <c r="K72" s="6"/>
      <c r="L72" s="6"/>
    </row>
    <row r="73" spans="1:12">
      <c r="A73" s="23"/>
      <c r="B73" s="23"/>
      <c r="C73" s="10" t="s">
        <v>40</v>
      </c>
      <c r="D73" s="10"/>
      <c r="E73" s="10"/>
      <c r="F73" s="10"/>
      <c r="G73" s="10"/>
      <c r="H73" s="10"/>
      <c r="I73" s="10"/>
      <c r="J73" s="10"/>
      <c r="K73" s="10"/>
      <c r="L73" s="10"/>
    </row>
    <row r="74" spans="1:1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</sheetData>
  <mergeCells count="40">
    <mergeCell ref="B66:B69"/>
    <mergeCell ref="A66:A69"/>
    <mergeCell ref="A70:A73"/>
    <mergeCell ref="B70:B73"/>
    <mergeCell ref="B10:B13"/>
    <mergeCell ref="A10:A13"/>
    <mergeCell ref="B14:B17"/>
    <mergeCell ref="A14:A17"/>
    <mergeCell ref="B18:B21"/>
    <mergeCell ref="A18:A21"/>
    <mergeCell ref="J1:L1"/>
    <mergeCell ref="C3:H3"/>
    <mergeCell ref="B58:B61"/>
    <mergeCell ref="A58:A61"/>
    <mergeCell ref="B62:B65"/>
    <mergeCell ref="A62:A65"/>
    <mergeCell ref="C5:I5"/>
    <mergeCell ref="C4:I4"/>
    <mergeCell ref="D7:L7"/>
    <mergeCell ref="A7:A8"/>
    <mergeCell ref="B7:B8"/>
    <mergeCell ref="C7:C8"/>
    <mergeCell ref="B22:B25"/>
    <mergeCell ref="A22:A25"/>
    <mergeCell ref="B26:B29"/>
    <mergeCell ref="A26:A29"/>
    <mergeCell ref="B30:B33"/>
    <mergeCell ref="A30:A33"/>
    <mergeCell ref="B42:B45"/>
    <mergeCell ref="A42:A45"/>
    <mergeCell ref="B38:B41"/>
    <mergeCell ref="A38:A41"/>
    <mergeCell ref="B34:B37"/>
    <mergeCell ref="A34:A37"/>
    <mergeCell ref="B46:B49"/>
    <mergeCell ref="A46:A49"/>
    <mergeCell ref="B50:B53"/>
    <mergeCell ref="A50:A53"/>
    <mergeCell ref="B54:B57"/>
    <mergeCell ref="A54:A57"/>
  </mergeCells>
  <pageMargins left="0.51181102362204722" right="0.5118110236220472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прил3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2017-06-22T07:16:17Z</dcterms:modified>
</cp:coreProperties>
</file>