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9320" windowHeight="12345"/>
  </bookViews>
  <sheets>
    <sheet name="таблица 1 " sheetId="5" r:id="rId1"/>
    <sheet name="Лист3" sheetId="3" r:id="rId2"/>
  </sheets>
  <calcPr calcId="114210"/>
</workbook>
</file>

<file path=xl/calcChain.xml><?xml version="1.0" encoding="utf-8"?>
<calcChain xmlns="http://schemas.openxmlformats.org/spreadsheetml/2006/main">
  <c r="C44" i="5"/>
  <c r="C41"/>
  <c r="D71"/>
  <c r="C30"/>
  <c r="C29"/>
  <c r="C28"/>
  <c r="F28"/>
  <c r="E28"/>
  <c r="D28"/>
  <c r="C80"/>
  <c r="C79"/>
  <c r="H80"/>
  <c r="G80"/>
  <c r="F80"/>
  <c r="E80"/>
  <c r="D80"/>
  <c r="F62"/>
  <c r="E62"/>
  <c r="D62"/>
  <c r="D58"/>
  <c r="H38"/>
  <c r="G38"/>
  <c r="F38"/>
  <c r="E38"/>
  <c r="D38"/>
  <c r="D37"/>
  <c r="H28"/>
  <c r="G28"/>
  <c r="F29"/>
  <c r="E29"/>
  <c r="D29"/>
  <c r="G35"/>
  <c r="H35"/>
  <c r="F35"/>
  <c r="E35"/>
  <c r="G34"/>
  <c r="H34"/>
  <c r="F34"/>
  <c r="F31"/>
  <c r="E34"/>
  <c r="D34"/>
  <c r="D31"/>
  <c r="G30"/>
  <c r="H30"/>
  <c r="D30"/>
  <c r="D27"/>
  <c r="G33"/>
  <c r="H33"/>
  <c r="C33"/>
  <c r="E31"/>
  <c r="C31"/>
  <c r="G29"/>
  <c r="H29"/>
  <c r="F27"/>
  <c r="E27"/>
  <c r="C27"/>
  <c r="C26"/>
  <c r="H74"/>
  <c r="G74"/>
  <c r="F74"/>
  <c r="E74"/>
  <c r="D74"/>
  <c r="C74"/>
  <c r="H71"/>
  <c r="G71"/>
  <c r="F71"/>
  <c r="E71"/>
  <c r="C71"/>
  <c r="H68"/>
  <c r="G68"/>
  <c r="F68"/>
  <c r="E68"/>
  <c r="D68"/>
  <c r="C68"/>
  <c r="H67"/>
  <c r="G67"/>
  <c r="F67"/>
  <c r="E67"/>
  <c r="D67"/>
  <c r="C67"/>
  <c r="G65"/>
  <c r="H65"/>
  <c r="G63"/>
  <c r="H63"/>
  <c r="H61"/>
  <c r="G61"/>
  <c r="G56"/>
  <c r="F61"/>
  <c r="E61"/>
  <c r="D61"/>
  <c r="C61"/>
  <c r="G59"/>
  <c r="H59"/>
  <c r="H57"/>
  <c r="F57"/>
  <c r="E57"/>
  <c r="E56"/>
  <c r="D57"/>
  <c r="C57"/>
  <c r="H51"/>
  <c r="G51"/>
  <c r="G49"/>
  <c r="F51"/>
  <c r="E51"/>
  <c r="E49"/>
  <c r="D51"/>
  <c r="D49"/>
  <c r="H50"/>
  <c r="G50"/>
  <c r="H49"/>
  <c r="F49"/>
  <c r="C49"/>
  <c r="C38"/>
  <c r="H22"/>
  <c r="G22"/>
  <c r="F22"/>
  <c r="E22"/>
  <c r="E20"/>
  <c r="D22"/>
  <c r="D20"/>
  <c r="G21"/>
  <c r="H21"/>
  <c r="F20"/>
  <c r="C20"/>
  <c r="H20"/>
  <c r="C56"/>
  <c r="C66"/>
  <c r="C37"/>
  <c r="F56"/>
  <c r="E66"/>
  <c r="D56"/>
  <c r="G20"/>
  <c r="G27"/>
  <c r="F37"/>
  <c r="H56"/>
  <c r="H66"/>
  <c r="D66"/>
  <c r="F66"/>
  <c r="G57"/>
  <c r="G66"/>
  <c r="H27"/>
  <c r="E37"/>
  <c r="G37"/>
  <c r="H37"/>
  <c r="C36"/>
  <c r="H31"/>
  <c r="F26"/>
  <c r="F36"/>
  <c r="E26"/>
  <c r="E36"/>
  <c r="D26"/>
  <c r="D36"/>
  <c r="H26"/>
  <c r="H36"/>
  <c r="G31"/>
  <c r="G26"/>
  <c r="G36"/>
</calcChain>
</file>

<file path=xl/sharedStrings.xml><?xml version="1.0" encoding="utf-8"?>
<sst xmlns="http://schemas.openxmlformats.org/spreadsheetml/2006/main" count="139" uniqueCount="78">
  <si>
    <t>N п/п</t>
  </si>
  <si>
    <t>Показатель</t>
  </si>
  <si>
    <t>Значение по годам</t>
  </si>
  <si>
    <t>Консолидированный бюджет Верхнебуреинского района</t>
  </si>
  <si>
    <t>Доходы, в том числе:</t>
  </si>
  <si>
    <t>Налоговые и неналоговые доходы</t>
  </si>
  <si>
    <t>Безвозмездные поступления, в том числе:</t>
  </si>
  <si>
    <t>Расходы, в том числе:</t>
  </si>
  <si>
    <t>За счет средств краевого бюджета</t>
  </si>
  <si>
    <t>За счет средств районного бюджета</t>
  </si>
  <si>
    <t>За счет средств городских и сельских поселений района</t>
  </si>
  <si>
    <t>Условно утверждаемые расходы</t>
  </si>
  <si>
    <t>X</t>
  </si>
  <si>
    <t>Дефицит/профицит</t>
  </si>
  <si>
    <t>Районный бюджет</t>
  </si>
  <si>
    <t>Расходы на реализацию муниципальных программ</t>
  </si>
  <si>
    <t>Непрограммные расходы районного бюджета</t>
  </si>
  <si>
    <t>Отношение дефицита районного бюджета к утвержденному общему годовому объему доходов районного бюджета без учета утвержденного объема безвозмездных поступлений, процентов</t>
  </si>
  <si>
    <t>Объем муниципального долга районного бюджета</t>
  </si>
  <si>
    <t>Уровень долговой нагрузки, процентов</t>
  </si>
  <si>
    <t>ПРОГНОЗ</t>
  </si>
  <si>
    <t>основных характеристик консолидированного бюджета</t>
  </si>
  <si>
    <t>(млн. рублей)</t>
  </si>
  <si>
    <t xml:space="preserve">
2017 год</t>
  </si>
  <si>
    <t xml:space="preserve">
2018 год</t>
  </si>
  <si>
    <t xml:space="preserve">
2019 год</t>
  </si>
  <si>
    <t xml:space="preserve">
2020 год</t>
  </si>
  <si>
    <t xml:space="preserve">
2021 год</t>
  </si>
  <si>
    <t xml:space="preserve">
2022 год</t>
  </si>
  <si>
    <t>1.1.</t>
  </si>
  <si>
    <t>1.2.</t>
  </si>
  <si>
    <t>1.2.1.</t>
  </si>
  <si>
    <t>1.2.2.</t>
  </si>
  <si>
    <t>1.2.3.</t>
  </si>
  <si>
    <t>2.1.</t>
  </si>
  <si>
    <t>2.1.1.</t>
  </si>
  <si>
    <t>2.1.2.</t>
  </si>
  <si>
    <t>2.1.3.</t>
  </si>
  <si>
    <t>2.2.</t>
  </si>
  <si>
    <t>2.2.1.</t>
  </si>
  <si>
    <t>2.2.2.</t>
  </si>
  <si>
    <t>2.2.3.</t>
  </si>
  <si>
    <t>2.3.</t>
  </si>
  <si>
    <t>3.1.</t>
  </si>
  <si>
    <t>3.2.</t>
  </si>
  <si>
    <t>3.2.1.</t>
  </si>
  <si>
    <t>3.2.2.</t>
  </si>
  <si>
    <t>3.3.</t>
  </si>
  <si>
    <t>3.3.1.</t>
  </si>
  <si>
    <t>3.3.2.</t>
  </si>
  <si>
    <t>3.4.</t>
  </si>
  <si>
    <t>4.</t>
  </si>
  <si>
    <t>5.</t>
  </si>
  <si>
    <t>6.</t>
  </si>
  <si>
    <t>Источники финансирования дефицита бюджета, всего:</t>
  </si>
  <si>
    <t>3.4.1.</t>
  </si>
  <si>
    <t>3.4.2.</t>
  </si>
  <si>
    <t>3.5.</t>
  </si>
  <si>
    <t xml:space="preserve">Кредиты кредитных организаций </t>
  </si>
  <si>
    <t>Получение</t>
  </si>
  <si>
    <t>Погашение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</si>
  <si>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</si>
  <si>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кредиты, предоставленные внутри страны </t>
  </si>
  <si>
    <t>Предоставление</t>
  </si>
  <si>
    <t>Возврат</t>
  </si>
  <si>
    <t>Изменение остатков средств</t>
  </si>
  <si>
    <t>целевого характера из краевого бюджета</t>
  </si>
  <si>
    <t>субсидия на выравнивание и иные межбюджетные трансферты на обеспечение сбалансированности из краевого бюджета</t>
  </si>
  <si>
    <t>из бюджетов городских и сельских поселений района</t>
  </si>
  <si>
    <t>1.2.4.</t>
  </si>
  <si>
    <t>прочие безвозмездные поступления</t>
  </si>
  <si>
    <t xml:space="preserve">Верхнебуреинского муниципального района, районного бюджета </t>
  </si>
  <si>
    <t>"</t>
  </si>
  <si>
    <t>Приложение 1</t>
  </si>
  <si>
    <t>УТВЕРЖДЕНО</t>
  </si>
  <si>
    <t>" Таблица 1</t>
  </si>
  <si>
    <t>постановлением администрации района</t>
  </si>
  <si>
    <t>от 05.02.2018  № 54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</si>
</sst>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justify"/>
    </xf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/>
    <xf numFmtId="164" fontId="7" fillId="2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wrapText="1"/>
    </xf>
    <xf numFmtId="164" fontId="7" fillId="2" borderId="1" xfId="0" applyNumberFormat="1" applyFont="1" applyFill="1" applyBorder="1" applyAlignment="1">
      <alignment vertical="top"/>
    </xf>
    <xf numFmtId="164" fontId="7" fillId="2" borderId="1" xfId="0" applyNumberFormat="1" applyFont="1" applyFill="1" applyBorder="1"/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16" fontId="7" fillId="2" borderId="1" xfId="0" applyNumberFormat="1" applyFont="1" applyFill="1" applyBorder="1" applyAlignment="1">
      <alignment horizontal="center" vertical="top" wrapText="1"/>
    </xf>
    <xf numFmtId="14" fontId="7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/>
    <xf numFmtId="165" fontId="7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vertical="top"/>
    </xf>
    <xf numFmtId="165" fontId="3" fillId="2" borderId="1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vertical="top"/>
    </xf>
    <xf numFmtId="0" fontId="7" fillId="2" borderId="1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4"/>
  <sheetViews>
    <sheetView tabSelected="1" workbookViewId="0">
      <selection activeCell="H5" sqref="H5"/>
    </sheetView>
  </sheetViews>
  <sheetFormatPr defaultRowHeight="15.75"/>
  <cols>
    <col min="1" max="1" width="9" style="1" customWidth="1"/>
    <col min="2" max="2" width="35.140625" style="1" customWidth="1"/>
    <col min="3" max="7" width="14.5703125" style="1" customWidth="1"/>
    <col min="8" max="8" width="37" style="1" customWidth="1"/>
    <col min="9" max="16384" width="9.140625" style="1"/>
  </cols>
  <sheetData>
    <row r="1" spans="1:8" ht="16.5">
      <c r="H1" s="6" t="s">
        <v>73</v>
      </c>
    </row>
    <row r="2" spans="1:8" ht="9" customHeight="1">
      <c r="H2" s="7"/>
    </row>
    <row r="3" spans="1:8" ht="18.75">
      <c r="H3" s="8" t="s">
        <v>74</v>
      </c>
    </row>
    <row r="4" spans="1:8" ht="18.75">
      <c r="H4" s="8" t="s">
        <v>76</v>
      </c>
    </row>
    <row r="5" spans="1:8" ht="18.75">
      <c r="H5" s="8" t="s">
        <v>77</v>
      </c>
    </row>
    <row r="6" spans="1:8" ht="18.75">
      <c r="H6" s="8"/>
    </row>
    <row r="7" spans="1:8" ht="18.75">
      <c r="H7" s="8"/>
    </row>
    <row r="9" spans="1:8">
      <c r="H9" s="2" t="s">
        <v>75</v>
      </c>
    </row>
    <row r="10" spans="1:8">
      <c r="A10" s="3"/>
    </row>
    <row r="11" spans="1:8">
      <c r="A11" s="46" t="s">
        <v>20</v>
      </c>
      <c r="B11" s="46"/>
      <c r="C11" s="46"/>
      <c r="D11" s="46"/>
      <c r="E11" s="46"/>
      <c r="F11" s="46"/>
      <c r="G11" s="46"/>
      <c r="H11" s="46"/>
    </row>
    <row r="12" spans="1:8">
      <c r="A12" s="46" t="s">
        <v>21</v>
      </c>
      <c r="B12" s="46"/>
      <c r="C12" s="46"/>
      <c r="D12" s="46"/>
      <c r="E12" s="46"/>
      <c r="F12" s="46"/>
      <c r="G12" s="46"/>
      <c r="H12" s="46"/>
    </row>
    <row r="13" spans="1:8">
      <c r="A13" s="46" t="s">
        <v>71</v>
      </c>
      <c r="B13" s="46"/>
      <c r="C13" s="46"/>
      <c r="D13" s="46"/>
      <c r="E13" s="46"/>
      <c r="F13" s="46"/>
      <c r="G13" s="46"/>
      <c r="H13" s="46"/>
    </row>
    <row r="14" spans="1:8" ht="9" customHeight="1">
      <c r="A14" s="46"/>
      <c r="B14" s="46"/>
      <c r="C14" s="46"/>
      <c r="D14" s="46"/>
      <c r="E14" s="46"/>
      <c r="F14" s="46"/>
      <c r="G14" s="46"/>
      <c r="H14" s="46"/>
    </row>
    <row r="15" spans="1:8">
      <c r="A15" s="44" t="s">
        <v>22</v>
      </c>
      <c r="B15" s="44"/>
      <c r="C15" s="44"/>
      <c r="D15" s="44"/>
      <c r="E15" s="44"/>
      <c r="F15" s="44"/>
      <c r="G15" s="44"/>
      <c r="H15" s="44"/>
    </row>
    <row r="16" spans="1:8" ht="15.75" customHeight="1">
      <c r="A16" s="43" t="s">
        <v>0</v>
      </c>
      <c r="B16" s="43" t="s">
        <v>1</v>
      </c>
      <c r="C16" s="43" t="s">
        <v>2</v>
      </c>
      <c r="D16" s="43"/>
      <c r="E16" s="43"/>
      <c r="F16" s="43"/>
      <c r="G16" s="43"/>
      <c r="H16" s="43"/>
    </row>
    <row r="17" spans="1:11" ht="31.5">
      <c r="A17" s="43"/>
      <c r="B17" s="43"/>
      <c r="C17" s="9" t="s">
        <v>23</v>
      </c>
      <c r="D17" s="9" t="s">
        <v>24</v>
      </c>
      <c r="E17" s="9" t="s">
        <v>25</v>
      </c>
      <c r="F17" s="9" t="s">
        <v>26</v>
      </c>
      <c r="G17" s="9" t="s">
        <v>27</v>
      </c>
      <c r="H17" s="9" t="s">
        <v>28</v>
      </c>
    </row>
    <row r="18" spans="1:11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</row>
    <row r="19" spans="1:11" s="4" customFormat="1" ht="15.75" customHeight="1">
      <c r="A19" s="45" t="s">
        <v>3</v>
      </c>
      <c r="B19" s="45"/>
      <c r="C19" s="45"/>
      <c r="D19" s="45"/>
      <c r="E19" s="45"/>
      <c r="F19" s="45"/>
      <c r="G19" s="45"/>
      <c r="H19" s="45"/>
    </row>
    <row r="20" spans="1:11" s="4" customFormat="1">
      <c r="A20" s="10">
        <v>1</v>
      </c>
      <c r="B20" s="26" t="s">
        <v>4</v>
      </c>
      <c r="C20" s="27">
        <f t="shared" ref="C20:H20" si="0">C21+C22</f>
        <v>1442</v>
      </c>
      <c r="D20" s="27">
        <f t="shared" si="0"/>
        <v>1254.1999999999998</v>
      </c>
      <c r="E20" s="27">
        <f t="shared" si="0"/>
        <v>1229.9000000000001</v>
      </c>
      <c r="F20" s="27">
        <f t="shared" si="0"/>
        <v>1239.5</v>
      </c>
      <c r="G20" s="27">
        <f t="shared" si="0"/>
        <v>1255.8643999999999</v>
      </c>
      <c r="H20" s="27">
        <f t="shared" si="0"/>
        <v>1275.2373319999999</v>
      </c>
    </row>
    <row r="21" spans="1:11" s="4" customFormat="1" ht="31.5">
      <c r="A21" s="28" t="s">
        <v>29</v>
      </c>
      <c r="B21" s="26" t="s">
        <v>5</v>
      </c>
      <c r="C21" s="27">
        <v>532.79999999999995</v>
      </c>
      <c r="D21" s="27">
        <v>584.29999999999995</v>
      </c>
      <c r="E21" s="27">
        <v>607.5</v>
      </c>
      <c r="F21" s="27">
        <v>629.4</v>
      </c>
      <c r="G21" s="29">
        <f>F21*102.6%</f>
        <v>645.76440000000002</v>
      </c>
      <c r="H21" s="29">
        <f>G21*103%</f>
        <v>665.13733200000001</v>
      </c>
    </row>
    <row r="22" spans="1:11" s="4" customFormat="1" ht="31.5">
      <c r="A22" s="28" t="s">
        <v>30</v>
      </c>
      <c r="B22" s="26" t="s">
        <v>6</v>
      </c>
      <c r="C22" s="30">
        <v>909.2</v>
      </c>
      <c r="D22" s="30">
        <f>D23+D24+D25</f>
        <v>669.9</v>
      </c>
      <c r="E22" s="30">
        <f>E23+E24+E25</f>
        <v>622.4</v>
      </c>
      <c r="F22" s="30">
        <f>F23+F24+F25</f>
        <v>610.09999999999991</v>
      </c>
      <c r="G22" s="30">
        <f>G23+G24+G25</f>
        <v>610.09999999999991</v>
      </c>
      <c r="H22" s="30">
        <f>H23+H24+H25</f>
        <v>610.09999999999991</v>
      </c>
    </row>
    <row r="23" spans="1:11" ht="31.5">
      <c r="A23" s="31" t="s">
        <v>31</v>
      </c>
      <c r="B23" s="32" t="s">
        <v>66</v>
      </c>
      <c r="C23" s="25">
        <v>891.9</v>
      </c>
      <c r="D23" s="25">
        <v>633</v>
      </c>
      <c r="E23" s="25">
        <v>601.4</v>
      </c>
      <c r="F23" s="25">
        <v>602.29999999999995</v>
      </c>
      <c r="G23" s="25">
        <v>602.29999999999995</v>
      </c>
      <c r="H23" s="25">
        <v>602.29999999999995</v>
      </c>
    </row>
    <row r="24" spans="1:11" ht="63.75" customHeight="1">
      <c r="A24" s="31" t="s">
        <v>32</v>
      </c>
      <c r="B24" s="32" t="s">
        <v>67</v>
      </c>
      <c r="C24" s="25">
        <v>13.2</v>
      </c>
      <c r="D24" s="25">
        <v>36.9</v>
      </c>
      <c r="E24" s="25">
        <v>21</v>
      </c>
      <c r="F24" s="25">
        <v>7.8</v>
      </c>
      <c r="G24" s="25">
        <v>7.8</v>
      </c>
      <c r="H24" s="25">
        <v>7.8</v>
      </c>
    </row>
    <row r="25" spans="1:11" ht="31.5">
      <c r="A25" s="31" t="s">
        <v>33</v>
      </c>
      <c r="B25" s="32" t="s">
        <v>70</v>
      </c>
      <c r="C25" s="25">
        <v>4.7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</row>
    <row r="26" spans="1:11" s="11" customFormat="1">
      <c r="A26" s="19">
        <v>2</v>
      </c>
      <c r="B26" s="20" t="s">
        <v>7</v>
      </c>
      <c r="C26" s="14">
        <f>C27+C31</f>
        <v>1534.8</v>
      </c>
      <c r="D26" s="14">
        <f>D27+D31</f>
        <v>1269.7202900000002</v>
      </c>
      <c r="E26" s="14">
        <f>E27+E31+E35</f>
        <v>1241.692</v>
      </c>
      <c r="F26" s="14">
        <f>F27+F31+F35</f>
        <v>1252.9728700000001</v>
      </c>
      <c r="G26" s="14">
        <f>G27+G31+G35</f>
        <v>1266.3838679999999</v>
      </c>
      <c r="H26" s="14">
        <f>H27+H31+H35</f>
        <v>1286.40373404</v>
      </c>
    </row>
    <row r="27" spans="1:11" s="11" customFormat="1" ht="31.5">
      <c r="A27" s="21" t="s">
        <v>34</v>
      </c>
      <c r="B27" s="20" t="s">
        <v>15</v>
      </c>
      <c r="C27" s="14">
        <f t="shared" ref="C27:H27" si="1">C28+C29+C30</f>
        <v>1371.8</v>
      </c>
      <c r="D27" s="14">
        <f t="shared" si="1"/>
        <v>1097.7402900000002</v>
      </c>
      <c r="E27" s="14">
        <f t="shared" si="1"/>
        <v>1064.232</v>
      </c>
      <c r="F27" s="14">
        <f t="shared" si="1"/>
        <v>1060.6198700000002</v>
      </c>
      <c r="G27" s="14">
        <f t="shared" si="1"/>
        <v>1069.2896900000001</v>
      </c>
      <c r="H27" s="14">
        <f t="shared" si="1"/>
        <v>1083.6967307000002</v>
      </c>
      <c r="K27" s="12"/>
    </row>
    <row r="28" spans="1:11" s="11" customFormat="1">
      <c r="A28" s="22" t="s">
        <v>35</v>
      </c>
      <c r="B28" s="20" t="s">
        <v>8</v>
      </c>
      <c r="C28" s="14">
        <f>783.8+6.2</f>
        <v>790</v>
      </c>
      <c r="D28" s="14">
        <f>608.2-0.96871+15</f>
        <v>622.23129000000006</v>
      </c>
      <c r="E28" s="14">
        <f>589.2-1.008+1.7</f>
        <v>589.89200000000005</v>
      </c>
      <c r="F28" s="14">
        <f>590.1-1.04513+3.5</f>
        <v>592.55487000000005</v>
      </c>
      <c r="G28" s="14">
        <f>590.1-1.045</f>
        <v>589.05500000000006</v>
      </c>
      <c r="H28" s="14">
        <f>590.1-1.045</f>
        <v>589.05500000000006</v>
      </c>
    </row>
    <row r="29" spans="1:11" s="11" customFormat="1" ht="31.5">
      <c r="A29" s="22" t="s">
        <v>36</v>
      </c>
      <c r="B29" s="20" t="s">
        <v>9</v>
      </c>
      <c r="C29" s="14">
        <f>379.1+35.3+25.2</f>
        <v>439.6</v>
      </c>
      <c r="D29" s="14">
        <f>411.2-20.032-14.559</f>
        <v>376.60899999999998</v>
      </c>
      <c r="E29" s="14">
        <f>404.2-20.492-13.768</f>
        <v>369.93999999999994</v>
      </c>
      <c r="F29" s="14">
        <f>395-20.964-13.371</f>
        <v>360.66500000000002</v>
      </c>
      <c r="G29" s="17">
        <f>F29*102.6%</f>
        <v>370.04229000000004</v>
      </c>
      <c r="H29" s="17">
        <f>G29*103%</f>
        <v>381.14355870000003</v>
      </c>
    </row>
    <row r="30" spans="1:11" s="11" customFormat="1" ht="31.5">
      <c r="A30" s="22" t="s">
        <v>37</v>
      </c>
      <c r="B30" s="20" t="s">
        <v>10</v>
      </c>
      <c r="C30" s="14">
        <f>2+140.2</f>
        <v>142.19999999999999</v>
      </c>
      <c r="D30" s="14">
        <f>2.6+96.3</f>
        <v>98.899999999999991</v>
      </c>
      <c r="E30" s="14">
        <v>104.4</v>
      </c>
      <c r="F30" s="14">
        <v>107.4</v>
      </c>
      <c r="G30" s="14">
        <f>F30*102.6%</f>
        <v>110.19240000000001</v>
      </c>
      <c r="H30" s="14">
        <f>G30*103%</f>
        <v>113.49817200000001</v>
      </c>
    </row>
    <row r="31" spans="1:11" s="11" customFormat="1" ht="31.5">
      <c r="A31" s="21" t="s">
        <v>38</v>
      </c>
      <c r="B31" s="20" t="s">
        <v>16</v>
      </c>
      <c r="C31" s="14">
        <f t="shared" ref="C31:H31" si="2">C32+C33+C34</f>
        <v>163</v>
      </c>
      <c r="D31" s="14">
        <f t="shared" si="2"/>
        <v>171.98000000000002</v>
      </c>
      <c r="E31" s="14">
        <f t="shared" si="2"/>
        <v>160.9</v>
      </c>
      <c r="F31" s="14">
        <f t="shared" si="2"/>
        <v>158.80000000000001</v>
      </c>
      <c r="G31" s="14">
        <f t="shared" si="2"/>
        <v>162.6688</v>
      </c>
      <c r="H31" s="14">
        <f t="shared" si="2"/>
        <v>167.248864</v>
      </c>
    </row>
    <row r="32" spans="1:11" s="11" customFormat="1">
      <c r="A32" s="22" t="s">
        <v>39</v>
      </c>
      <c r="B32" s="20" t="s">
        <v>8</v>
      </c>
      <c r="C32" s="14">
        <v>29.2</v>
      </c>
      <c r="D32" s="14">
        <v>10.9</v>
      </c>
      <c r="E32" s="14">
        <v>10.3</v>
      </c>
      <c r="F32" s="14">
        <v>10</v>
      </c>
      <c r="G32" s="14">
        <v>10</v>
      </c>
      <c r="H32" s="14">
        <v>10</v>
      </c>
    </row>
    <row r="33" spans="1:8" s="11" customFormat="1" ht="31.5">
      <c r="A33" s="22" t="s">
        <v>40</v>
      </c>
      <c r="B33" s="20" t="s">
        <v>9</v>
      </c>
      <c r="C33" s="14">
        <f>115+17.3</f>
        <v>132.30000000000001</v>
      </c>
      <c r="D33" s="14">
        <v>77.7</v>
      </c>
      <c r="E33" s="14">
        <v>76.400000000000006</v>
      </c>
      <c r="F33" s="14">
        <v>76.400000000000006</v>
      </c>
      <c r="G33" s="14">
        <f>F33*102.6%</f>
        <v>78.386400000000009</v>
      </c>
      <c r="H33" s="14">
        <f>G33*103%</f>
        <v>80.737992000000006</v>
      </c>
    </row>
    <row r="34" spans="1:8" s="11" customFormat="1" ht="31.5">
      <c r="A34" s="22" t="s">
        <v>41</v>
      </c>
      <c r="B34" s="20" t="s">
        <v>10</v>
      </c>
      <c r="C34" s="14">
        <v>1.5</v>
      </c>
      <c r="D34" s="14">
        <f>0.88+82.5</f>
        <v>83.38</v>
      </c>
      <c r="E34" s="14">
        <f>0.8+73.4</f>
        <v>74.2</v>
      </c>
      <c r="F34" s="14">
        <f>0.8+71.6</f>
        <v>72.399999999999991</v>
      </c>
      <c r="G34" s="14">
        <f>F34*102.6%</f>
        <v>74.282399999999996</v>
      </c>
      <c r="H34" s="14">
        <f>G34*103%</f>
        <v>76.510871999999992</v>
      </c>
    </row>
    <row r="35" spans="1:8" s="11" customFormat="1">
      <c r="A35" s="21" t="s">
        <v>42</v>
      </c>
      <c r="B35" s="20" t="s">
        <v>11</v>
      </c>
      <c r="C35" s="15" t="s">
        <v>12</v>
      </c>
      <c r="D35" s="15" t="s">
        <v>12</v>
      </c>
      <c r="E35" s="14">
        <f>12.3+4.26</f>
        <v>16.560000000000002</v>
      </c>
      <c r="F35" s="14">
        <f>24.8+8.753</f>
        <v>33.552999999999997</v>
      </c>
      <c r="G35" s="18">
        <f>F35*102.6%</f>
        <v>34.425377999999995</v>
      </c>
      <c r="H35" s="18">
        <f>G35*103%</f>
        <v>35.458139339999995</v>
      </c>
    </row>
    <row r="36" spans="1:8" s="11" customFormat="1">
      <c r="A36" s="19">
        <v>3</v>
      </c>
      <c r="B36" s="20" t="s">
        <v>13</v>
      </c>
      <c r="C36" s="14">
        <f t="shared" ref="C36:H36" si="3">C20-C26</f>
        <v>-92.799999999999955</v>
      </c>
      <c r="D36" s="14">
        <f t="shared" si="3"/>
        <v>-15.520290000000386</v>
      </c>
      <c r="E36" s="14">
        <f t="shared" si="3"/>
        <v>-11.791999999999916</v>
      </c>
      <c r="F36" s="14">
        <f t="shared" si="3"/>
        <v>-13.472870000000057</v>
      </c>
      <c r="G36" s="14">
        <f t="shared" si="3"/>
        <v>-10.519467999999961</v>
      </c>
      <c r="H36" s="14">
        <f t="shared" si="3"/>
        <v>-11.166402040000094</v>
      </c>
    </row>
    <row r="37" spans="1:8" s="11" customFormat="1" ht="31.5">
      <c r="A37" s="19" t="s">
        <v>43</v>
      </c>
      <c r="B37" s="20" t="s">
        <v>54</v>
      </c>
      <c r="C37" s="25">
        <f t="shared" ref="C37:H37" si="4">C38+C41+C44+C47</f>
        <v>92.8</v>
      </c>
      <c r="D37" s="16">
        <f t="shared" si="4"/>
        <v>15.500000000000021</v>
      </c>
      <c r="E37" s="16">
        <f t="shared" si="4"/>
        <v>11.800000000000004</v>
      </c>
      <c r="F37" s="16">
        <f t="shared" si="4"/>
        <v>13.499999999999993</v>
      </c>
      <c r="G37" s="24">
        <f t="shared" si="4"/>
        <v>10.5</v>
      </c>
      <c r="H37" s="24">
        <f t="shared" si="4"/>
        <v>11.200000000000003</v>
      </c>
    </row>
    <row r="38" spans="1:8" s="11" customFormat="1">
      <c r="A38" s="19" t="s">
        <v>44</v>
      </c>
      <c r="B38" s="23" t="s">
        <v>58</v>
      </c>
      <c r="C38" s="25">
        <f t="shared" ref="C38:H38" si="5">C39+C40</f>
        <v>0</v>
      </c>
      <c r="D38" s="16">
        <f t="shared" si="5"/>
        <v>98.300000000000011</v>
      </c>
      <c r="E38" s="16">
        <f t="shared" si="5"/>
        <v>141</v>
      </c>
      <c r="F38" s="16">
        <f t="shared" si="5"/>
        <v>183.6</v>
      </c>
      <c r="G38" s="24">
        <f t="shared" si="5"/>
        <v>13.1</v>
      </c>
      <c r="H38" s="24">
        <f t="shared" si="5"/>
        <v>13.1</v>
      </c>
    </row>
    <row r="39" spans="1:8" s="11" customFormat="1">
      <c r="A39" s="19" t="s">
        <v>45</v>
      </c>
      <c r="B39" s="23" t="s">
        <v>59</v>
      </c>
      <c r="C39" s="16">
        <v>13.1</v>
      </c>
      <c r="D39" s="16">
        <v>42.6</v>
      </c>
      <c r="E39" s="16">
        <v>42.600000000000009</v>
      </c>
      <c r="F39" s="16">
        <v>42.599999999999994</v>
      </c>
      <c r="G39" s="16">
        <v>0</v>
      </c>
      <c r="H39" s="16">
        <v>0</v>
      </c>
    </row>
    <row r="40" spans="1:8" s="11" customFormat="1">
      <c r="A40" s="19" t="s">
        <v>46</v>
      </c>
      <c r="B40" s="23" t="s">
        <v>60</v>
      </c>
      <c r="C40" s="16">
        <v>-13.1</v>
      </c>
      <c r="D40" s="16">
        <v>55.7</v>
      </c>
      <c r="E40" s="16">
        <v>98.4</v>
      </c>
      <c r="F40" s="16">
        <v>141</v>
      </c>
      <c r="G40" s="16">
        <v>13.1</v>
      </c>
      <c r="H40" s="16">
        <v>13.1</v>
      </c>
    </row>
    <row r="41" spans="1:8" s="11" customFormat="1" ht="63">
      <c r="A41" s="19" t="s">
        <v>47</v>
      </c>
      <c r="B41" s="23" t="s">
        <v>61</v>
      </c>
      <c r="C41" s="16">
        <f>C42+C43</f>
        <v>59.5</v>
      </c>
      <c r="D41" s="16">
        <v>-13.1</v>
      </c>
      <c r="E41" s="16">
        <v>-55.8</v>
      </c>
      <c r="F41" s="16">
        <v>-98.4</v>
      </c>
      <c r="G41" s="24">
        <v>-13.1</v>
      </c>
      <c r="H41" s="24">
        <v>-13.1</v>
      </c>
    </row>
    <row r="42" spans="1:8" s="11" customFormat="1" ht="16.5" customHeight="1">
      <c r="A42" s="19" t="s">
        <v>48</v>
      </c>
      <c r="B42" s="23" t="s">
        <v>59</v>
      </c>
      <c r="C42" s="16">
        <v>59.5</v>
      </c>
      <c r="D42" s="16">
        <v>-42.8</v>
      </c>
      <c r="E42" s="16">
        <v>-42.8</v>
      </c>
      <c r="F42" s="16">
        <v>-42.8</v>
      </c>
      <c r="G42" s="16">
        <v>-42.8</v>
      </c>
      <c r="H42" s="16">
        <v>-42.8</v>
      </c>
    </row>
    <row r="43" spans="1:8" s="11" customFormat="1">
      <c r="A43" s="19" t="s">
        <v>49</v>
      </c>
      <c r="B43" s="23" t="s">
        <v>60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</row>
    <row r="44" spans="1:8" s="11" customFormat="1" ht="31.5">
      <c r="A44" s="19" t="s">
        <v>50</v>
      </c>
      <c r="B44" s="23" t="s">
        <v>62</v>
      </c>
      <c r="C44" s="16">
        <f>C45+C46</f>
        <v>0.4</v>
      </c>
      <c r="D44" s="16">
        <v>-42.8</v>
      </c>
      <c r="E44" s="16">
        <v>-42.8</v>
      </c>
      <c r="F44" s="16">
        <v>-42.8</v>
      </c>
      <c r="G44" s="24">
        <v>-42.8</v>
      </c>
      <c r="H44" s="24">
        <v>-42.8</v>
      </c>
    </row>
    <row r="45" spans="1:8" s="11" customFormat="1">
      <c r="A45" s="19" t="s">
        <v>55</v>
      </c>
      <c r="B45" s="23" t="s">
        <v>63</v>
      </c>
      <c r="C45" s="16">
        <v>0</v>
      </c>
      <c r="D45" s="16">
        <v>0.2</v>
      </c>
      <c r="E45" s="16">
        <v>0.2</v>
      </c>
      <c r="F45" s="16">
        <v>0.2</v>
      </c>
      <c r="G45" s="16">
        <v>0.2</v>
      </c>
      <c r="H45" s="16">
        <v>0.2</v>
      </c>
    </row>
    <row r="46" spans="1:8" s="11" customFormat="1">
      <c r="A46" s="19" t="s">
        <v>56</v>
      </c>
      <c r="B46" s="23" t="s">
        <v>64</v>
      </c>
      <c r="C46" s="16">
        <v>0.4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</row>
    <row r="47" spans="1:8" s="11" customFormat="1">
      <c r="A47" s="19" t="s">
        <v>57</v>
      </c>
      <c r="B47" s="23" t="s">
        <v>65</v>
      </c>
      <c r="C47" s="25">
        <v>32.9</v>
      </c>
      <c r="D47" s="16">
        <v>-26.9</v>
      </c>
      <c r="E47" s="16">
        <v>-30.6</v>
      </c>
      <c r="F47" s="16">
        <v>-28.9</v>
      </c>
      <c r="G47" s="16">
        <v>53.3</v>
      </c>
      <c r="H47" s="16">
        <v>54</v>
      </c>
    </row>
    <row r="48" spans="1:8" s="5" customFormat="1" ht="15.75" customHeight="1">
      <c r="A48" s="39" t="s">
        <v>14</v>
      </c>
      <c r="B48" s="40"/>
      <c r="C48" s="40"/>
      <c r="D48" s="40"/>
      <c r="E48" s="40"/>
      <c r="F48" s="40"/>
      <c r="G48" s="40"/>
      <c r="H48" s="41"/>
    </row>
    <row r="49" spans="1:8" s="5" customFormat="1">
      <c r="A49" s="33">
        <v>1</v>
      </c>
      <c r="B49" s="34" t="s">
        <v>4</v>
      </c>
      <c r="C49" s="35">
        <f t="shared" ref="C49:H49" si="6">C50+C51</f>
        <v>1244.2</v>
      </c>
      <c r="D49" s="35">
        <f t="shared" si="6"/>
        <v>1119.3</v>
      </c>
      <c r="E49" s="35">
        <f t="shared" si="6"/>
        <v>1088.3</v>
      </c>
      <c r="F49" s="35">
        <f t="shared" si="6"/>
        <v>1092.8999999999999</v>
      </c>
      <c r="G49" s="35">
        <f t="shared" si="6"/>
        <v>1105.4813999999999</v>
      </c>
      <c r="H49" s="35">
        <f t="shared" si="6"/>
        <v>1120.3758419999999</v>
      </c>
    </row>
    <row r="50" spans="1:8" s="5" customFormat="1" ht="31.5">
      <c r="A50" s="36" t="s">
        <v>29</v>
      </c>
      <c r="B50" s="34" t="s">
        <v>5</v>
      </c>
      <c r="C50" s="35">
        <v>404.5</v>
      </c>
      <c r="D50" s="35">
        <v>447.8</v>
      </c>
      <c r="E50" s="35">
        <v>466.9</v>
      </c>
      <c r="F50" s="35">
        <v>483.9</v>
      </c>
      <c r="G50" s="37">
        <f>F50*102.6%</f>
        <v>496.48140000000001</v>
      </c>
      <c r="H50" s="37">
        <f>G50*103%</f>
        <v>511.37584200000003</v>
      </c>
    </row>
    <row r="51" spans="1:8" s="5" customFormat="1" ht="31.5">
      <c r="A51" s="36" t="s">
        <v>30</v>
      </c>
      <c r="B51" s="34" t="s">
        <v>6</v>
      </c>
      <c r="C51" s="35">
        <v>839.7</v>
      </c>
      <c r="D51" s="35">
        <f>SUM(D52:D55)</f>
        <v>671.5</v>
      </c>
      <c r="E51" s="35">
        <f>SUM(E52:E55)</f>
        <v>621.4</v>
      </c>
      <c r="F51" s="35">
        <f>SUM(F52:F55)</f>
        <v>608.99999999999989</v>
      </c>
      <c r="G51" s="35">
        <f>SUM(G52:G55)</f>
        <v>608.99999999999989</v>
      </c>
      <c r="H51" s="35">
        <f>SUM(H52:H55)</f>
        <v>608.99999999999989</v>
      </c>
    </row>
    <row r="52" spans="1:8" s="13" customFormat="1" ht="31.5">
      <c r="A52" s="38" t="s">
        <v>31</v>
      </c>
      <c r="B52" s="20" t="s">
        <v>66</v>
      </c>
      <c r="C52" s="14">
        <v>823.5</v>
      </c>
      <c r="D52" s="14">
        <v>631.20000000000005</v>
      </c>
      <c r="E52" s="14">
        <v>599.6</v>
      </c>
      <c r="F52" s="14">
        <v>600.4</v>
      </c>
      <c r="G52" s="14">
        <v>600.4</v>
      </c>
      <c r="H52" s="14">
        <v>600.4</v>
      </c>
    </row>
    <row r="53" spans="1:8" s="13" customFormat="1" ht="69.75" customHeight="1">
      <c r="A53" s="38" t="s">
        <v>32</v>
      </c>
      <c r="B53" s="20" t="s">
        <v>67</v>
      </c>
      <c r="C53" s="14">
        <v>13.2</v>
      </c>
      <c r="D53" s="14">
        <v>36.9</v>
      </c>
      <c r="E53" s="14">
        <v>21</v>
      </c>
      <c r="F53" s="14">
        <v>7.8</v>
      </c>
      <c r="G53" s="14">
        <v>7.8</v>
      </c>
      <c r="H53" s="14">
        <v>7.8</v>
      </c>
    </row>
    <row r="54" spans="1:8" s="13" customFormat="1" ht="31.5">
      <c r="A54" s="38" t="s">
        <v>33</v>
      </c>
      <c r="B54" s="20" t="s">
        <v>68</v>
      </c>
      <c r="C54" s="14">
        <v>3.5</v>
      </c>
      <c r="D54" s="14">
        <v>3.4</v>
      </c>
      <c r="E54" s="14">
        <v>0.8</v>
      </c>
      <c r="F54" s="14">
        <v>0.8</v>
      </c>
      <c r="G54" s="14">
        <v>0.8</v>
      </c>
      <c r="H54" s="14">
        <v>0.8</v>
      </c>
    </row>
    <row r="55" spans="1:8" s="13" customFormat="1" ht="31.5">
      <c r="A55" s="38" t="s">
        <v>69</v>
      </c>
      <c r="B55" s="20" t="s">
        <v>70</v>
      </c>
      <c r="C55" s="14">
        <v>0.1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</row>
    <row r="56" spans="1:8" s="11" customFormat="1">
      <c r="A56" s="19">
        <v>2</v>
      </c>
      <c r="B56" s="20" t="s">
        <v>7</v>
      </c>
      <c r="C56" s="14">
        <f>C57+C61</f>
        <v>1337</v>
      </c>
      <c r="D56" s="14">
        <f>D57+D61</f>
        <v>1124.9749999999999</v>
      </c>
      <c r="E56" s="14">
        <f>E57+E61+E65</f>
        <v>1094.1000000000001</v>
      </c>
      <c r="F56" s="14">
        <f>F57+F61+F65</f>
        <v>1098.9000000000001</v>
      </c>
      <c r="G56" s="14">
        <f>G57+G61+G65</f>
        <v>1111.5402000000001</v>
      </c>
      <c r="H56" s="14">
        <f>H57+H61+H65</f>
        <v>1126.859406</v>
      </c>
    </row>
    <row r="57" spans="1:8" s="11" customFormat="1" ht="31.5">
      <c r="A57" s="21" t="s">
        <v>34</v>
      </c>
      <c r="B57" s="20" t="s">
        <v>15</v>
      </c>
      <c r="C57" s="14">
        <f t="shared" ref="C57:H57" si="7">C58+C59+C60</f>
        <v>1189.3</v>
      </c>
      <c r="D57" s="14">
        <f t="shared" si="7"/>
        <v>1037.9749999999999</v>
      </c>
      <c r="E57" s="14">
        <f t="shared" si="7"/>
        <v>994.30000000000007</v>
      </c>
      <c r="F57" s="14">
        <f t="shared" si="7"/>
        <v>986.7</v>
      </c>
      <c r="G57" s="14">
        <f t="shared" si="7"/>
        <v>997.01160000000004</v>
      </c>
      <c r="H57" s="14">
        <f t="shared" si="7"/>
        <v>1009.2189480000001</v>
      </c>
    </row>
    <row r="58" spans="1:8" s="11" customFormat="1">
      <c r="A58" s="22" t="s">
        <v>35</v>
      </c>
      <c r="B58" s="20" t="s">
        <v>8</v>
      </c>
      <c r="C58" s="14">
        <v>788</v>
      </c>
      <c r="D58" s="14">
        <f>622.575-2.6</f>
        <v>619.97500000000002</v>
      </c>
      <c r="E58" s="14">
        <v>589.20000000000005</v>
      </c>
      <c r="F58" s="14">
        <v>590.1</v>
      </c>
      <c r="G58" s="14">
        <v>590.1</v>
      </c>
      <c r="H58" s="14">
        <v>590.1</v>
      </c>
    </row>
    <row r="59" spans="1:8" s="11" customFormat="1" ht="31.5">
      <c r="A59" s="22" t="s">
        <v>36</v>
      </c>
      <c r="B59" s="20" t="s">
        <v>9</v>
      </c>
      <c r="C59" s="14">
        <v>399.3</v>
      </c>
      <c r="D59" s="14">
        <v>415.4</v>
      </c>
      <c r="E59" s="14">
        <v>405.1</v>
      </c>
      <c r="F59" s="14">
        <v>396.6</v>
      </c>
      <c r="G59" s="17">
        <f>F59*102.6%</f>
        <v>406.91160000000002</v>
      </c>
      <c r="H59" s="17">
        <f>G59*103%</f>
        <v>419.11894800000005</v>
      </c>
    </row>
    <row r="60" spans="1:8" s="11" customFormat="1" ht="31.5">
      <c r="A60" s="22" t="s">
        <v>37</v>
      </c>
      <c r="B60" s="20" t="s">
        <v>10</v>
      </c>
      <c r="C60" s="14">
        <v>2</v>
      </c>
      <c r="D60" s="14">
        <v>2.6</v>
      </c>
      <c r="E60" s="14">
        <v>0</v>
      </c>
      <c r="F60" s="14">
        <v>0</v>
      </c>
      <c r="G60" s="14">
        <v>0</v>
      </c>
      <c r="H60" s="14">
        <v>0</v>
      </c>
    </row>
    <row r="61" spans="1:8" s="11" customFormat="1" ht="31.5">
      <c r="A61" s="21" t="s">
        <v>38</v>
      </c>
      <c r="B61" s="20" t="s">
        <v>16</v>
      </c>
      <c r="C61" s="14">
        <f t="shared" ref="C61:H61" si="8">C62+C63+C64</f>
        <v>147.69999999999999</v>
      </c>
      <c r="D61" s="14">
        <f t="shared" si="8"/>
        <v>87</v>
      </c>
      <c r="E61" s="14">
        <f t="shared" si="8"/>
        <v>87.5</v>
      </c>
      <c r="F61" s="14">
        <f t="shared" si="8"/>
        <v>87.399999999999991</v>
      </c>
      <c r="G61" s="14">
        <f t="shared" si="8"/>
        <v>89.083799999999997</v>
      </c>
      <c r="H61" s="14">
        <f t="shared" si="8"/>
        <v>91.432314000000005</v>
      </c>
    </row>
    <row r="62" spans="1:8" s="11" customFormat="1">
      <c r="A62" s="22" t="s">
        <v>39</v>
      </c>
      <c r="B62" s="20" t="s">
        <v>8</v>
      </c>
      <c r="C62" s="14">
        <v>29.2</v>
      </c>
      <c r="D62" s="14">
        <f>12-0.88</f>
        <v>11.12</v>
      </c>
      <c r="E62" s="14">
        <f>11.1-0.8</f>
        <v>10.299999999999999</v>
      </c>
      <c r="F62" s="14">
        <f>11.1-0.8</f>
        <v>10.299999999999999</v>
      </c>
      <c r="G62" s="14">
        <v>10</v>
      </c>
      <c r="H62" s="14">
        <v>10</v>
      </c>
    </row>
    <row r="63" spans="1:8" s="11" customFormat="1" ht="31.5">
      <c r="A63" s="22" t="s">
        <v>40</v>
      </c>
      <c r="B63" s="20" t="s">
        <v>9</v>
      </c>
      <c r="C63" s="14">
        <v>117</v>
      </c>
      <c r="D63" s="14">
        <v>75</v>
      </c>
      <c r="E63" s="14">
        <v>76.400000000000006</v>
      </c>
      <c r="F63" s="14">
        <v>76.3</v>
      </c>
      <c r="G63" s="14">
        <f>F63*102.6%</f>
        <v>78.283799999999999</v>
      </c>
      <c r="H63" s="14">
        <f>G63*103%</f>
        <v>80.632314000000008</v>
      </c>
    </row>
    <row r="64" spans="1:8" s="11" customFormat="1" ht="31.5">
      <c r="A64" s="22" t="s">
        <v>41</v>
      </c>
      <c r="B64" s="20" t="s">
        <v>10</v>
      </c>
      <c r="C64" s="14">
        <v>1.5</v>
      </c>
      <c r="D64" s="14">
        <v>0.88</v>
      </c>
      <c r="E64" s="14">
        <v>0.8</v>
      </c>
      <c r="F64" s="14">
        <v>0.8</v>
      </c>
      <c r="G64" s="14">
        <v>0.8</v>
      </c>
      <c r="H64" s="14">
        <v>0.8</v>
      </c>
    </row>
    <row r="65" spans="1:8" s="11" customFormat="1">
      <c r="A65" s="21" t="s">
        <v>42</v>
      </c>
      <c r="B65" s="20" t="s">
        <v>11</v>
      </c>
      <c r="C65" s="15" t="s">
        <v>12</v>
      </c>
      <c r="D65" s="15" t="s">
        <v>12</v>
      </c>
      <c r="E65" s="14">
        <v>12.3</v>
      </c>
      <c r="F65" s="14">
        <v>24.8</v>
      </c>
      <c r="G65" s="18">
        <f>F65*102.6%</f>
        <v>25.444800000000001</v>
      </c>
      <c r="H65" s="18">
        <f>G65*103%</f>
        <v>26.208144000000001</v>
      </c>
    </row>
    <row r="66" spans="1:8" s="11" customFormat="1">
      <c r="A66" s="19">
        <v>3</v>
      </c>
      <c r="B66" s="20" t="s">
        <v>13</v>
      </c>
      <c r="C66" s="14">
        <f t="shared" ref="C66:H66" si="9">C49-C56</f>
        <v>-92.799999999999955</v>
      </c>
      <c r="D66" s="14">
        <f t="shared" si="9"/>
        <v>-5.6749999999999545</v>
      </c>
      <c r="E66" s="14">
        <f t="shared" si="9"/>
        <v>-5.8000000000001819</v>
      </c>
      <c r="F66" s="14">
        <f t="shared" si="9"/>
        <v>-6.0000000000002274</v>
      </c>
      <c r="G66" s="14">
        <f t="shared" si="9"/>
        <v>-6.0588000000002467</v>
      </c>
      <c r="H66" s="14">
        <f t="shared" si="9"/>
        <v>-6.4835640000001149</v>
      </c>
    </row>
    <row r="67" spans="1:8" s="11" customFormat="1" ht="31.5">
      <c r="A67" s="19" t="s">
        <v>43</v>
      </c>
      <c r="B67" s="20" t="s">
        <v>54</v>
      </c>
      <c r="C67" s="16">
        <f t="shared" ref="C67:H67" si="10">C68+C71+C74+C77</f>
        <v>92.8</v>
      </c>
      <c r="D67" s="16">
        <f t="shared" si="10"/>
        <v>5.7000000000000046</v>
      </c>
      <c r="E67" s="16">
        <f t="shared" si="10"/>
        <v>5.8000000000000114</v>
      </c>
      <c r="F67" s="16">
        <f t="shared" si="10"/>
        <v>5.9999999999999973</v>
      </c>
      <c r="G67" s="24">
        <f t="shared" si="10"/>
        <v>-36.499999999999993</v>
      </c>
      <c r="H67" s="24">
        <f t="shared" si="10"/>
        <v>-36.099999999999994</v>
      </c>
    </row>
    <row r="68" spans="1:8" s="11" customFormat="1">
      <c r="A68" s="19" t="s">
        <v>44</v>
      </c>
      <c r="B68" s="23" t="s">
        <v>58</v>
      </c>
      <c r="C68" s="16">
        <f t="shared" ref="C68:H68" si="11">C69+C70</f>
        <v>0</v>
      </c>
      <c r="D68" s="16">
        <f t="shared" si="11"/>
        <v>42.6</v>
      </c>
      <c r="E68" s="16">
        <f t="shared" si="11"/>
        <v>42.600000000000009</v>
      </c>
      <c r="F68" s="16">
        <f t="shared" si="11"/>
        <v>42.599999999999994</v>
      </c>
      <c r="G68" s="24">
        <f t="shared" si="11"/>
        <v>0</v>
      </c>
      <c r="H68" s="24">
        <f t="shared" si="11"/>
        <v>0</v>
      </c>
    </row>
    <row r="69" spans="1:8" s="11" customFormat="1">
      <c r="A69" s="19" t="s">
        <v>45</v>
      </c>
      <c r="B69" s="23" t="s">
        <v>59</v>
      </c>
      <c r="C69" s="16">
        <v>13.1</v>
      </c>
      <c r="D69" s="16">
        <v>55.7</v>
      </c>
      <c r="E69" s="16">
        <v>98.4</v>
      </c>
      <c r="F69" s="16">
        <v>141</v>
      </c>
      <c r="G69" s="16">
        <v>13.1</v>
      </c>
      <c r="H69" s="16">
        <v>13.1</v>
      </c>
    </row>
    <row r="70" spans="1:8" s="11" customFormat="1">
      <c r="A70" s="19" t="s">
        <v>46</v>
      </c>
      <c r="B70" s="23" t="s">
        <v>60</v>
      </c>
      <c r="C70" s="16">
        <v>-13.1</v>
      </c>
      <c r="D70" s="16">
        <v>-13.1</v>
      </c>
      <c r="E70" s="16">
        <v>-55.8</v>
      </c>
      <c r="F70" s="16">
        <v>-98.4</v>
      </c>
      <c r="G70" s="16">
        <v>-13.1</v>
      </c>
      <c r="H70" s="16">
        <v>-13.1</v>
      </c>
    </row>
    <row r="71" spans="1:8" s="11" customFormat="1" ht="63">
      <c r="A71" s="19" t="s">
        <v>47</v>
      </c>
      <c r="B71" s="23" t="s">
        <v>61</v>
      </c>
      <c r="C71" s="16">
        <f t="shared" ref="C71:H71" si="12">C72+C73</f>
        <v>59.5</v>
      </c>
      <c r="D71" s="16">
        <f t="shared" si="12"/>
        <v>-42.8</v>
      </c>
      <c r="E71" s="16">
        <f t="shared" si="12"/>
        <v>-42.8</v>
      </c>
      <c r="F71" s="16">
        <f t="shared" si="12"/>
        <v>-42.8</v>
      </c>
      <c r="G71" s="24">
        <f t="shared" si="12"/>
        <v>-42.8</v>
      </c>
      <c r="H71" s="24">
        <f t="shared" si="12"/>
        <v>-42.8</v>
      </c>
    </row>
    <row r="72" spans="1:8" s="11" customFormat="1">
      <c r="A72" s="19" t="s">
        <v>48</v>
      </c>
      <c r="B72" s="23" t="s">
        <v>59</v>
      </c>
      <c r="C72" s="16">
        <v>59.5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</row>
    <row r="73" spans="1:8" s="11" customFormat="1">
      <c r="A73" s="19" t="s">
        <v>49</v>
      </c>
      <c r="B73" s="23" t="s">
        <v>60</v>
      </c>
      <c r="C73" s="16">
        <v>0</v>
      </c>
      <c r="D73" s="16">
        <v>-42.8</v>
      </c>
      <c r="E73" s="16">
        <v>-42.8</v>
      </c>
      <c r="F73" s="16">
        <v>-42.8</v>
      </c>
      <c r="G73" s="16">
        <v>-42.8</v>
      </c>
      <c r="H73" s="16">
        <v>-42.8</v>
      </c>
    </row>
    <row r="74" spans="1:8" s="11" customFormat="1" ht="31.5">
      <c r="A74" s="19" t="s">
        <v>50</v>
      </c>
      <c r="B74" s="23" t="s">
        <v>62</v>
      </c>
      <c r="C74" s="16">
        <f t="shared" ref="C74:H74" si="13">C75+C76</f>
        <v>0.4</v>
      </c>
      <c r="D74" s="16">
        <f t="shared" si="13"/>
        <v>0.2</v>
      </c>
      <c r="E74" s="16">
        <f t="shared" si="13"/>
        <v>0.2</v>
      </c>
      <c r="F74" s="16">
        <f t="shared" si="13"/>
        <v>0.2</v>
      </c>
      <c r="G74" s="24">
        <f t="shared" si="13"/>
        <v>0.2</v>
      </c>
      <c r="H74" s="24">
        <f t="shared" si="13"/>
        <v>0.2</v>
      </c>
    </row>
    <row r="75" spans="1:8" s="11" customFormat="1">
      <c r="A75" s="19" t="s">
        <v>55</v>
      </c>
      <c r="B75" s="23" t="s">
        <v>63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</row>
    <row r="76" spans="1:8" s="11" customFormat="1">
      <c r="A76" s="19" t="s">
        <v>56</v>
      </c>
      <c r="B76" s="23" t="s">
        <v>64</v>
      </c>
      <c r="C76" s="16">
        <v>0.4</v>
      </c>
      <c r="D76" s="16">
        <v>0.2</v>
      </c>
      <c r="E76" s="16">
        <v>0.2</v>
      </c>
      <c r="F76" s="16">
        <v>0.2</v>
      </c>
      <c r="G76" s="16">
        <v>0.2</v>
      </c>
      <c r="H76" s="16">
        <v>0.2</v>
      </c>
    </row>
    <row r="77" spans="1:8" s="11" customFormat="1">
      <c r="A77" s="19" t="s">
        <v>57</v>
      </c>
      <c r="B77" s="23" t="s">
        <v>65</v>
      </c>
      <c r="C77" s="16">
        <v>32.9</v>
      </c>
      <c r="D77" s="16">
        <v>5.7</v>
      </c>
      <c r="E77" s="16">
        <v>5.8</v>
      </c>
      <c r="F77" s="16">
        <v>6</v>
      </c>
      <c r="G77" s="16">
        <v>6.1</v>
      </c>
      <c r="H77" s="16">
        <v>6.5</v>
      </c>
    </row>
    <row r="78" spans="1:8" s="11" customFormat="1" ht="110.25">
      <c r="A78" s="21" t="s">
        <v>51</v>
      </c>
      <c r="B78" s="20" t="s">
        <v>17</v>
      </c>
      <c r="C78" s="14">
        <v>1.4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</row>
    <row r="79" spans="1:8" s="11" customFormat="1" ht="31.5">
      <c r="A79" s="19" t="s">
        <v>52</v>
      </c>
      <c r="B79" s="20" t="s">
        <v>18</v>
      </c>
      <c r="C79" s="14">
        <f>13.1+101.4+64.5</f>
        <v>179</v>
      </c>
      <c r="D79" s="14">
        <v>68.7</v>
      </c>
      <c r="E79" s="14">
        <v>59.7</v>
      </c>
      <c r="F79" s="14">
        <v>50.7</v>
      </c>
      <c r="G79" s="17">
        <v>41.7</v>
      </c>
      <c r="H79" s="17">
        <v>32.700000000000003</v>
      </c>
    </row>
    <row r="80" spans="1:8" s="11" customFormat="1" ht="31.5">
      <c r="A80" s="21" t="s">
        <v>53</v>
      </c>
      <c r="B80" s="20" t="s">
        <v>19</v>
      </c>
      <c r="C80" s="14">
        <f>179/(404.5-289.1)*100</f>
        <v>155.11265164644718</v>
      </c>
      <c r="D80" s="14">
        <f>68.7/(447.8-300.5)*100</f>
        <v>46.639511201629325</v>
      </c>
      <c r="E80" s="14">
        <f>59.7/(466.9-310.6)*100</f>
        <v>38.195777351247614</v>
      </c>
      <c r="F80" s="14">
        <f>50.7/(483.9-310.6)*100</f>
        <v>29.255626081938846</v>
      </c>
      <c r="G80" s="17">
        <f>41.7/(496.5-310.6)*100</f>
        <v>22.431414739107051</v>
      </c>
      <c r="H80" s="17">
        <f>32.7/(511.4-310.6)*100</f>
        <v>16.28486055776893</v>
      </c>
    </row>
    <row r="81" spans="1:8">
      <c r="A81" s="3"/>
      <c r="H81" s="2" t="s">
        <v>72</v>
      </c>
    </row>
    <row r="82" spans="1:8">
      <c r="A82" s="3"/>
    </row>
    <row r="83" spans="1:8" ht="31.5" customHeight="1">
      <c r="A83" s="42"/>
      <c r="B83" s="42"/>
      <c r="C83" s="42"/>
      <c r="D83" s="42"/>
      <c r="E83" s="42"/>
      <c r="F83" s="42"/>
      <c r="G83" s="42"/>
      <c r="H83" s="42"/>
    </row>
    <row r="84" spans="1:8">
      <c r="A84" s="3"/>
    </row>
  </sheetData>
  <mergeCells count="11">
    <mergeCell ref="A11:H11"/>
    <mergeCell ref="A12:H12"/>
    <mergeCell ref="A13:H13"/>
    <mergeCell ref="A14:H14"/>
    <mergeCell ref="A48:H48"/>
    <mergeCell ref="A83:H83"/>
    <mergeCell ref="A16:A17"/>
    <mergeCell ref="A15:H15"/>
    <mergeCell ref="B16:B17"/>
    <mergeCell ref="C16:H16"/>
    <mergeCell ref="A19:H19"/>
  </mergeCells>
  <phoneticPr fontId="0" type="noConversion"/>
  <pageMargins left="0.23622047244094491" right="0.19685039370078741" top="0.27559055118110237" bottom="0.19685039370078741" header="0.31496062992125984" footer="0.31496062992125984"/>
  <pageSetup paperSize="9" scale="4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 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2018-02-15T22:50:29Z</cp:lastPrinted>
  <dcterms:created xsi:type="dcterms:W3CDTF">2006-09-28T05:33:49Z</dcterms:created>
  <dcterms:modified xsi:type="dcterms:W3CDTF">2018-02-18T22:15:20Z</dcterms:modified>
</cp:coreProperties>
</file>