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3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8" i="1"/>
  <c r="F12" s="1"/>
  <c r="J18"/>
  <c r="J12"/>
  <c r="J14"/>
  <c r="J10"/>
  <c r="L18"/>
  <c r="K18"/>
  <c r="I19"/>
  <c r="I18" s="1"/>
  <c r="I15"/>
  <c r="I52"/>
  <c r="G40"/>
  <c r="D9"/>
  <c r="F24"/>
  <c r="E13"/>
  <c r="E10" s="1"/>
  <c r="D27"/>
  <c r="D12"/>
  <c r="F27"/>
  <c r="E18"/>
  <c r="E12" s="1"/>
  <c r="E9" s="1"/>
  <c r="E27"/>
  <c r="M41"/>
  <c r="H10"/>
  <c r="H18"/>
  <c r="F10"/>
  <c r="L30"/>
  <c r="L33"/>
  <c r="L21"/>
  <c r="G9"/>
  <c r="K11"/>
  <c r="G11"/>
  <c r="F11"/>
  <c r="E11"/>
  <c r="D11"/>
  <c r="G10"/>
  <c r="D10"/>
  <c r="G52"/>
  <c r="H49"/>
  <c r="G49"/>
  <c r="K27"/>
  <c r="I27"/>
  <c r="G27"/>
  <c r="F29"/>
  <c r="L29"/>
  <c r="K29"/>
  <c r="J29"/>
  <c r="I29"/>
  <c r="H29"/>
  <c r="G29"/>
  <c r="L28"/>
  <c r="K28"/>
  <c r="J28"/>
  <c r="I28"/>
  <c r="H28"/>
  <c r="G28"/>
  <c r="F28"/>
  <c r="E28"/>
  <c r="E29"/>
  <c r="D28"/>
  <c r="D29"/>
  <c r="L55"/>
  <c r="F55"/>
  <c r="E55"/>
  <c r="D55"/>
  <c r="H52"/>
  <c r="F52"/>
  <c r="E52"/>
  <c r="D52"/>
  <c r="K49"/>
  <c r="J49"/>
  <c r="I49"/>
  <c r="F49"/>
  <c r="E49"/>
  <c r="D49"/>
  <c r="L46"/>
  <c r="K46"/>
  <c r="J46"/>
  <c r="I46"/>
  <c r="H46"/>
  <c r="G46"/>
  <c r="F46"/>
  <c r="E46"/>
  <c r="D46"/>
  <c r="L43"/>
  <c r="K43"/>
  <c r="J43"/>
  <c r="I43"/>
  <c r="H43"/>
  <c r="G43"/>
  <c r="F43"/>
  <c r="E43"/>
  <c r="D43"/>
  <c r="L40"/>
  <c r="K40"/>
  <c r="J40"/>
  <c r="I40"/>
  <c r="H40"/>
  <c r="F40"/>
  <c r="E40"/>
  <c r="D40"/>
  <c r="F33"/>
  <c r="D33"/>
  <c r="D30"/>
  <c r="L36"/>
  <c r="K36"/>
  <c r="J36"/>
  <c r="I36"/>
  <c r="H36"/>
  <c r="G36"/>
  <c r="F36"/>
  <c r="E36"/>
  <c r="D36"/>
  <c r="K33"/>
  <c r="J33"/>
  <c r="I33"/>
  <c r="H33"/>
  <c r="G33"/>
  <c r="E33"/>
  <c r="K30"/>
  <c r="J30"/>
  <c r="J27" s="1"/>
  <c r="I30"/>
  <c r="H30"/>
  <c r="H27" s="1"/>
  <c r="G30"/>
  <c r="F30"/>
  <c r="E30"/>
  <c r="L13"/>
  <c r="K13"/>
  <c r="K10" s="1"/>
  <c r="J13"/>
  <c r="H13"/>
  <c r="G13"/>
  <c r="F13"/>
  <c r="D13"/>
  <c r="L14"/>
  <c r="L11" s="1"/>
  <c r="K14"/>
  <c r="I14"/>
  <c r="I11" s="1"/>
  <c r="H14"/>
  <c r="H11" s="1"/>
  <c r="G14"/>
  <c r="F14"/>
  <c r="E14"/>
  <c r="D14"/>
  <c r="D24"/>
  <c r="L24"/>
  <c r="K24"/>
  <c r="J24"/>
  <c r="H24"/>
  <c r="G24"/>
  <c r="E24"/>
  <c r="K21"/>
  <c r="J21"/>
  <c r="I21"/>
  <c r="H21"/>
  <c r="G21"/>
  <c r="F21"/>
  <c r="E21"/>
  <c r="D21"/>
  <c r="G18"/>
  <c r="D18"/>
  <c r="G15"/>
  <c r="G12" s="1"/>
  <c r="F15"/>
  <c r="E15"/>
  <c r="D15"/>
  <c r="L12"/>
  <c r="K12"/>
  <c r="H15"/>
  <c r="J9" l="1"/>
  <c r="I13"/>
  <c r="I10" s="1"/>
  <c r="K9"/>
  <c r="I12"/>
  <c r="I9" s="1"/>
  <c r="M11"/>
  <c r="F9"/>
  <c r="L27"/>
  <c r="L10"/>
  <c r="L9"/>
  <c r="M10"/>
  <c r="H12"/>
  <c r="H9" s="1"/>
  <c r="M9" l="1"/>
  <c r="N10" s="1"/>
</calcChain>
</file>

<file path=xl/sharedStrings.xml><?xml version="1.0" encoding="utf-8"?>
<sst xmlns="http://schemas.openxmlformats.org/spreadsheetml/2006/main" count="88" uniqueCount="40">
  <si>
    <t>№ п/п</t>
  </si>
  <si>
    <t>Наименование программы, основного мероприятия</t>
  </si>
  <si>
    <t>Источник финансирования</t>
  </si>
  <si>
    <t xml:space="preserve">                                       Расходы по годам (тыс.рублей)</t>
  </si>
  <si>
    <t>Всего</t>
  </si>
  <si>
    <t>Районный бюджет</t>
  </si>
  <si>
    <t>в том числе средства краевого бюджета</t>
  </si>
  <si>
    <t>в том числе средства  бюджетов поселений района</t>
  </si>
  <si>
    <t>1.</t>
  </si>
  <si>
    <t>Строительство и капитальный ремонт</t>
  </si>
  <si>
    <t>1.1.</t>
  </si>
  <si>
    <t>Система энергоснабжения</t>
  </si>
  <si>
    <t>1.2.</t>
  </si>
  <si>
    <t>Система теплоснабжения</t>
  </si>
  <si>
    <t>1.3.</t>
  </si>
  <si>
    <t>Система водоотведения</t>
  </si>
  <si>
    <t>1.4.</t>
  </si>
  <si>
    <t>Система водоснабжения</t>
  </si>
  <si>
    <t>Содержание основных фондов в технически исправном состоянии</t>
  </si>
  <si>
    <t>2.</t>
  </si>
  <si>
    <t>2.1.</t>
  </si>
  <si>
    <t>2.2.</t>
  </si>
  <si>
    <t>2.3.</t>
  </si>
  <si>
    <t>Возмещение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</t>
  </si>
  <si>
    <t>Возмещение организациям убытков, связанных с применением регулируемых тарифов (цен) на тепловую энергию, поставляемую населению</t>
  </si>
  <si>
    <t>Предоставление компенсации части расходов граждан на оплату коммунальных услуг, возникших в связи с ростом платы за данные услуги</t>
  </si>
  <si>
    <t>Предоставление субсидии предприятиям коммунального комплекса в целях возмещения затрат или недополученных доходов  при оказании услуг по производству (реализации) электрической энергии в зонах децентрализованного энергоснабжения</t>
  </si>
  <si>
    <t>Производственный контроль децентрализованных источников водоснабжения сельских поселений</t>
  </si>
  <si>
    <t>к Программе</t>
  </si>
  <si>
    <t>РЕСУРСНОЕ ОБЕСПЕЧЕНИЕ</t>
  </si>
  <si>
    <t>реализации муниципальной программы за счет средств районного бюджета</t>
  </si>
  <si>
    <t>Приложение №3</t>
  </si>
  <si>
    <t>3.1.</t>
  </si>
  <si>
    <t>3.2.</t>
  </si>
  <si>
    <t>3.3.</t>
  </si>
  <si>
    <t>3.4.</t>
  </si>
  <si>
    <t xml:space="preserve">3.5. </t>
  </si>
  <si>
    <t>3.6.</t>
  </si>
  <si>
    <t>3. Обеспечение коммунального обслуживания</t>
  </si>
  <si>
    <t>Субсидия за счет средств краевого бюджета в целях возмещения затрат при оказании услуг по теплоснабжению, водоснабжению и водоотведению предприятиям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</si>
</sst>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1" fillId="2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0" borderId="7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topLeftCell="A47" workbookViewId="0">
      <selection sqref="A1:L57"/>
    </sheetView>
  </sheetViews>
  <sheetFormatPr defaultRowHeight="15.75"/>
  <cols>
    <col min="1" max="1" width="5.5703125" style="1" customWidth="1"/>
    <col min="2" max="2" width="26.5703125" style="1" customWidth="1"/>
    <col min="3" max="3" width="23" style="1" customWidth="1"/>
    <col min="4" max="6" width="10.7109375" style="1" bestFit="1" customWidth="1"/>
    <col min="7" max="7" width="11.7109375" style="1" customWidth="1"/>
    <col min="8" max="8" width="12.140625" style="1" customWidth="1"/>
    <col min="9" max="9" width="14.42578125" style="9" customWidth="1"/>
    <col min="10" max="10" width="11.5703125" style="1" customWidth="1"/>
    <col min="11" max="11" width="11.85546875" style="1" customWidth="1"/>
    <col min="12" max="12" width="12.28515625" style="1" customWidth="1"/>
    <col min="13" max="13" width="13.85546875" style="1" customWidth="1"/>
    <col min="14" max="14" width="11.85546875" style="1" bestFit="1" customWidth="1"/>
    <col min="15" max="16384" width="9.140625" style="1"/>
  </cols>
  <sheetData>
    <row r="1" spans="1:14">
      <c r="J1" s="20" t="s">
        <v>31</v>
      </c>
      <c r="K1" s="20"/>
      <c r="L1" s="20"/>
    </row>
    <row r="2" spans="1:14">
      <c r="J2" s="1" t="s">
        <v>28</v>
      </c>
    </row>
    <row r="3" spans="1:14">
      <c r="C3" s="21" t="s">
        <v>29</v>
      </c>
      <c r="D3" s="21"/>
      <c r="E3" s="21"/>
      <c r="F3" s="21"/>
      <c r="G3" s="21"/>
      <c r="H3" s="21"/>
    </row>
    <row r="4" spans="1:14">
      <c r="C4" s="1" t="s">
        <v>30</v>
      </c>
    </row>
    <row r="5" spans="1:14" ht="3.75" customHeight="1"/>
    <row r="6" spans="1:14">
      <c r="A6" s="35" t="s">
        <v>0</v>
      </c>
      <c r="B6" s="35" t="s">
        <v>1</v>
      </c>
      <c r="C6" s="35" t="s">
        <v>2</v>
      </c>
      <c r="D6" s="33" t="s">
        <v>3</v>
      </c>
      <c r="E6" s="33"/>
      <c r="F6" s="33"/>
      <c r="G6" s="33"/>
      <c r="H6" s="33"/>
      <c r="I6" s="33"/>
      <c r="J6" s="33"/>
      <c r="K6" s="33"/>
      <c r="L6" s="34"/>
    </row>
    <row r="7" spans="1:14" ht="31.5" customHeight="1">
      <c r="A7" s="36"/>
      <c r="B7" s="37"/>
      <c r="C7" s="37"/>
      <c r="D7" s="5">
        <v>2012</v>
      </c>
      <c r="E7" s="5">
        <v>2013</v>
      </c>
      <c r="F7" s="5">
        <v>2014</v>
      </c>
      <c r="G7" s="5">
        <v>2015</v>
      </c>
      <c r="H7" s="5">
        <v>2016</v>
      </c>
      <c r="I7" s="10">
        <v>2017</v>
      </c>
      <c r="J7" s="5">
        <v>2018</v>
      </c>
      <c r="K7" s="5">
        <v>2019</v>
      </c>
      <c r="L7" s="5">
        <v>2020</v>
      </c>
      <c r="M7" s="2"/>
      <c r="N7" s="2"/>
    </row>
    <row r="8" spans="1:14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11">
        <v>9</v>
      </c>
      <c r="J8" s="4">
        <v>10</v>
      </c>
      <c r="K8" s="4">
        <v>11</v>
      </c>
      <c r="L8" s="4">
        <v>12</v>
      </c>
    </row>
    <row r="9" spans="1:14">
      <c r="A9" s="38"/>
      <c r="B9" s="25" t="s">
        <v>4</v>
      </c>
      <c r="C9" s="3" t="s">
        <v>5</v>
      </c>
      <c r="D9" s="6">
        <f>D12+D27+D40+D43+D46+D49+D52+D55</f>
        <v>82594</v>
      </c>
      <c r="E9" s="6">
        <f>E12+E27+E40+E43+E46+E49+E52+E55</f>
        <v>94558.1</v>
      </c>
      <c r="F9" s="6">
        <f t="shared" ref="F9:L9" si="0">F12+F27+F40+F43+F46+F49+F52+F55</f>
        <v>55563.593000000001</v>
      </c>
      <c r="G9" s="6">
        <f t="shared" si="0"/>
        <v>148628.478</v>
      </c>
      <c r="H9" s="6">
        <f t="shared" si="0"/>
        <v>171690.476</v>
      </c>
      <c r="I9" s="12">
        <f t="shared" si="0"/>
        <v>216743.09362000003</v>
      </c>
      <c r="J9" s="6">
        <f t="shared" si="0"/>
        <v>129037.66</v>
      </c>
      <c r="K9" s="6">
        <f t="shared" si="0"/>
        <v>124976.98000000001</v>
      </c>
      <c r="L9" s="6">
        <f t="shared" si="0"/>
        <v>124976.98000000001</v>
      </c>
      <c r="M9" s="8">
        <f>SUM(D9:L9)</f>
        <v>1148769.3606200002</v>
      </c>
    </row>
    <row r="10" spans="1:14" ht="31.5">
      <c r="A10" s="38"/>
      <c r="B10" s="25"/>
      <c r="C10" s="3" t="s">
        <v>6</v>
      </c>
      <c r="D10" s="6">
        <f>D13+D28+D41+D44+D47+D50+D53+D56</f>
        <v>61373</v>
      </c>
      <c r="E10" s="6">
        <f>E13+E28+E41+E44+E47+E50+E53+E56</f>
        <v>80275</v>
      </c>
      <c r="F10" s="6">
        <f>F13+F28+F41+F44+F47+F50+F53+F56</f>
        <v>48349.36</v>
      </c>
      <c r="G10" s="6">
        <f t="shared" ref="G10:L10" si="1">G13+G28+G41+G44+G47+G50+G53+G56</f>
        <v>91242.542000000001</v>
      </c>
      <c r="H10" s="6">
        <f>H13+H28+H41+H44+H47+H50+H53+H56</f>
        <v>160208.58100000001</v>
      </c>
      <c r="I10" s="13">
        <f t="shared" si="1"/>
        <v>139226.21000000002</v>
      </c>
      <c r="J10" s="6">
        <f>J13+J28+J41+J44+J47+J50+J53+J56+J11</f>
        <v>127037.66</v>
      </c>
      <c r="K10" s="6">
        <f t="shared" si="1"/>
        <v>124476.98000000001</v>
      </c>
      <c r="L10" s="6">
        <f t="shared" si="1"/>
        <v>124476.98000000001</v>
      </c>
      <c r="M10" s="8">
        <f>SUM(D10:L10)</f>
        <v>956666.31299999997</v>
      </c>
      <c r="N10" s="8">
        <f>M9-M10-M11</f>
        <v>167183.66362000021</v>
      </c>
    </row>
    <row r="11" spans="1:14" ht="47.25">
      <c r="A11" s="38"/>
      <c r="B11" s="25"/>
      <c r="C11" s="3" t="s">
        <v>7</v>
      </c>
      <c r="D11" s="6">
        <f>D14+D29+D42+D45+D48+D51+D54+D57</f>
        <v>3394</v>
      </c>
      <c r="E11" s="6">
        <f t="shared" ref="E11:L11" si="2">E14+E29+E42+E45+E48+E51+E54+E57</f>
        <v>4000</v>
      </c>
      <c r="F11" s="6">
        <f t="shared" si="2"/>
        <v>1240</v>
      </c>
      <c r="G11" s="6">
        <f t="shared" si="2"/>
        <v>6038.2890000000007</v>
      </c>
      <c r="H11" s="6">
        <f>H14+H29+H42+H45+H48+H51+H54+H57</f>
        <v>6693.4000000000005</v>
      </c>
      <c r="I11" s="13">
        <f t="shared" si="2"/>
        <v>997.01499999999999</v>
      </c>
      <c r="J11" s="6">
        <v>2556.6799999999998</v>
      </c>
      <c r="K11" s="6">
        <f t="shared" si="2"/>
        <v>0</v>
      </c>
      <c r="L11" s="6">
        <f t="shared" si="2"/>
        <v>0</v>
      </c>
      <c r="M11" s="8">
        <f>SUM(D11:L11)</f>
        <v>24919.384000000002</v>
      </c>
    </row>
    <row r="12" spans="1:14">
      <c r="A12" s="25" t="s">
        <v>8</v>
      </c>
      <c r="B12" s="26" t="s">
        <v>9</v>
      </c>
      <c r="C12" s="3" t="s">
        <v>5</v>
      </c>
      <c r="D12" s="7">
        <f>D15+D18+D21+D24</f>
        <v>73894</v>
      </c>
      <c r="E12" s="7">
        <f>E15+E18+E21+E24</f>
        <v>90558.1</v>
      </c>
      <c r="F12" s="7">
        <f>F15+F18+F21+F24</f>
        <v>55383.593000000001</v>
      </c>
      <c r="G12" s="7">
        <f t="shared" ref="G12:L12" si="3">G15+G18+G21+G24</f>
        <v>38344.248</v>
      </c>
      <c r="H12" s="7">
        <f t="shared" si="3"/>
        <v>84238.085999999996</v>
      </c>
      <c r="I12" s="14">
        <f t="shared" si="3"/>
        <v>89879.71362000001</v>
      </c>
      <c r="J12" s="7">
        <f>J15+J18+J21+J24</f>
        <v>4556.68</v>
      </c>
      <c r="K12" s="7">
        <f t="shared" si="3"/>
        <v>500</v>
      </c>
      <c r="L12" s="7">
        <f t="shared" si="3"/>
        <v>500</v>
      </c>
    </row>
    <row r="13" spans="1:14" ht="31.5">
      <c r="A13" s="25"/>
      <c r="B13" s="26"/>
      <c r="C13" s="3" t="s">
        <v>6</v>
      </c>
      <c r="D13" s="6">
        <f>D16+D19+D22+D25</f>
        <v>61373</v>
      </c>
      <c r="E13" s="6">
        <f>E16+E19+E22+E25</f>
        <v>80275</v>
      </c>
      <c r="F13" s="6">
        <f t="shared" ref="F13:L13" si="4">F16+F19+F22+F25</f>
        <v>48349.36</v>
      </c>
      <c r="G13" s="6">
        <f t="shared" si="4"/>
        <v>31221.179</v>
      </c>
      <c r="H13" s="6">
        <f t="shared" si="4"/>
        <v>73635.971000000005</v>
      </c>
      <c r="I13" s="13">
        <f t="shared" si="4"/>
        <v>76562.960000000006</v>
      </c>
      <c r="J13" s="6">
        <f t="shared" si="4"/>
        <v>0</v>
      </c>
      <c r="K13" s="6">
        <f t="shared" si="4"/>
        <v>0</v>
      </c>
      <c r="L13" s="6">
        <f t="shared" si="4"/>
        <v>0</v>
      </c>
    </row>
    <row r="14" spans="1:14" ht="47.25">
      <c r="A14" s="25"/>
      <c r="B14" s="26"/>
      <c r="C14" s="3" t="s">
        <v>7</v>
      </c>
      <c r="D14" s="6">
        <f>D17+D20+D23+D26</f>
        <v>3394</v>
      </c>
      <c r="E14" s="6">
        <f t="shared" ref="E14:L14" si="5">E17+E20+E23+E26</f>
        <v>2000</v>
      </c>
      <c r="F14" s="6">
        <f t="shared" si="5"/>
        <v>1110</v>
      </c>
      <c r="G14" s="6">
        <f t="shared" si="5"/>
        <v>1326.422</v>
      </c>
      <c r="H14" s="6">
        <f t="shared" si="5"/>
        <v>6123.52</v>
      </c>
      <c r="I14" s="13">
        <f t="shared" si="5"/>
        <v>997.01499999999999</v>
      </c>
      <c r="J14" s="6">
        <f>J17+J20+J23+J26</f>
        <v>2556.6799999999998</v>
      </c>
      <c r="K14" s="6">
        <f t="shared" si="5"/>
        <v>0</v>
      </c>
      <c r="L14" s="6">
        <f t="shared" si="5"/>
        <v>0</v>
      </c>
    </row>
    <row r="15" spans="1:14">
      <c r="A15" s="25" t="s">
        <v>10</v>
      </c>
      <c r="B15" s="25" t="s">
        <v>11</v>
      </c>
      <c r="C15" s="3" t="s">
        <v>5</v>
      </c>
      <c r="D15" s="3">
        <f>D16+D17</f>
        <v>0</v>
      </c>
      <c r="E15" s="3">
        <f t="shared" ref="E15:G15" si="6">E16+E17</f>
        <v>0</v>
      </c>
      <c r="F15" s="3">
        <f t="shared" si="6"/>
        <v>0</v>
      </c>
      <c r="G15" s="3">
        <f t="shared" si="6"/>
        <v>0</v>
      </c>
      <c r="H15" s="3">
        <f>H16+H17+889.575</f>
        <v>889.57500000000005</v>
      </c>
      <c r="I15" s="13">
        <f>1270+I17+I16</f>
        <v>1270</v>
      </c>
      <c r="J15" s="6">
        <v>0</v>
      </c>
      <c r="K15" s="6">
        <v>0</v>
      </c>
      <c r="L15" s="6">
        <v>0</v>
      </c>
    </row>
    <row r="16" spans="1:14" ht="31.5">
      <c r="A16" s="25"/>
      <c r="B16" s="25"/>
      <c r="C16" s="3" t="s">
        <v>6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15">
        <v>0</v>
      </c>
      <c r="J16" s="3">
        <v>0</v>
      </c>
      <c r="K16" s="3">
        <v>0</v>
      </c>
      <c r="L16" s="3">
        <v>0</v>
      </c>
    </row>
    <row r="17" spans="1:12" ht="47.25">
      <c r="A17" s="25"/>
      <c r="B17" s="25"/>
      <c r="C17" s="3" t="s">
        <v>7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15">
        <v>0</v>
      </c>
      <c r="J17" s="3">
        <v>0</v>
      </c>
      <c r="K17" s="3">
        <v>0</v>
      </c>
      <c r="L17" s="3">
        <v>0</v>
      </c>
    </row>
    <row r="18" spans="1:12">
      <c r="A18" s="25" t="s">
        <v>12</v>
      </c>
      <c r="B18" s="25" t="s">
        <v>13</v>
      </c>
      <c r="C18" s="3" t="s">
        <v>5</v>
      </c>
      <c r="D18" s="6">
        <f>8563+D19+D20</f>
        <v>68894</v>
      </c>
      <c r="E18" s="6">
        <f>8283.1+E19+E20</f>
        <v>90558.1</v>
      </c>
      <c r="F18" s="6">
        <f>4955.23+F20+F19</f>
        <v>50053.94</v>
      </c>
      <c r="G18" s="6">
        <f>5796.647+G20+G19</f>
        <v>38344.248</v>
      </c>
      <c r="H18" s="6">
        <f>3589.02+H20+H19</f>
        <v>82708.081000000006</v>
      </c>
      <c r="I18" s="13">
        <f>3016.465+5389.15362+2487.12+I20+I19</f>
        <v>88452.71362000001</v>
      </c>
      <c r="J18" s="6">
        <f>2000+J20</f>
        <v>4556.68</v>
      </c>
      <c r="K18" s="6">
        <f>500</f>
        <v>500</v>
      </c>
      <c r="L18" s="6">
        <f>500</f>
        <v>500</v>
      </c>
    </row>
    <row r="19" spans="1:12" ht="31.5">
      <c r="A19" s="25"/>
      <c r="B19" s="25"/>
      <c r="C19" s="3" t="s">
        <v>6</v>
      </c>
      <c r="D19" s="6">
        <v>56937</v>
      </c>
      <c r="E19" s="6">
        <v>80275</v>
      </c>
      <c r="F19" s="6">
        <v>43988.71</v>
      </c>
      <c r="G19" s="6">
        <v>31221.179</v>
      </c>
      <c r="H19" s="6">
        <v>73635.971000000005</v>
      </c>
      <c r="I19" s="13">
        <f>40800+13710.04+11646+10406.92</f>
        <v>76562.960000000006</v>
      </c>
      <c r="J19" s="6">
        <v>0</v>
      </c>
      <c r="K19" s="6">
        <v>0</v>
      </c>
      <c r="L19" s="6">
        <v>0</v>
      </c>
    </row>
    <row r="20" spans="1:12" ht="47.25">
      <c r="A20" s="25"/>
      <c r="B20" s="25"/>
      <c r="C20" s="3" t="s">
        <v>7</v>
      </c>
      <c r="D20" s="6">
        <v>3394</v>
      </c>
      <c r="E20" s="6">
        <v>2000</v>
      </c>
      <c r="F20" s="6">
        <v>1110</v>
      </c>
      <c r="G20" s="6">
        <v>1326.422</v>
      </c>
      <c r="H20" s="6">
        <v>5483.09</v>
      </c>
      <c r="I20" s="13">
        <v>997.01499999999999</v>
      </c>
      <c r="J20" s="6">
        <v>2556.6799999999998</v>
      </c>
      <c r="K20" s="6">
        <v>0</v>
      </c>
      <c r="L20" s="6">
        <v>0</v>
      </c>
    </row>
    <row r="21" spans="1:12">
      <c r="A21" s="25" t="s">
        <v>14</v>
      </c>
      <c r="B21" s="25" t="s">
        <v>15</v>
      </c>
      <c r="C21" s="3" t="s">
        <v>5</v>
      </c>
      <c r="D21" s="6">
        <f>D22+D23</f>
        <v>0</v>
      </c>
      <c r="E21" s="6">
        <f t="shared" ref="E21:K21" si="7">E22+E23</f>
        <v>0</v>
      </c>
      <c r="F21" s="6">
        <f t="shared" si="7"/>
        <v>0</v>
      </c>
      <c r="G21" s="6">
        <f t="shared" si="7"/>
        <v>0</v>
      </c>
      <c r="H21" s="6">
        <f t="shared" si="7"/>
        <v>237.56</v>
      </c>
      <c r="I21" s="13">
        <f t="shared" si="7"/>
        <v>0</v>
      </c>
      <c r="J21" s="6">
        <f t="shared" si="7"/>
        <v>0</v>
      </c>
      <c r="K21" s="6">
        <f t="shared" si="7"/>
        <v>0</v>
      </c>
      <c r="L21" s="6">
        <f>L22+L23</f>
        <v>0</v>
      </c>
    </row>
    <row r="22" spans="1:12" ht="31.5">
      <c r="A22" s="25"/>
      <c r="B22" s="25"/>
      <c r="C22" s="3" t="s">
        <v>6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13">
        <v>0</v>
      </c>
      <c r="J22" s="6">
        <v>0</v>
      </c>
      <c r="K22" s="6">
        <v>0</v>
      </c>
      <c r="L22" s="6">
        <v>0</v>
      </c>
    </row>
    <row r="23" spans="1:12" ht="47.25">
      <c r="A23" s="25"/>
      <c r="B23" s="25"/>
      <c r="C23" s="3" t="s">
        <v>7</v>
      </c>
      <c r="D23" s="6">
        <v>0</v>
      </c>
      <c r="E23" s="6">
        <v>0</v>
      </c>
      <c r="F23" s="6">
        <v>0</v>
      </c>
      <c r="G23" s="6">
        <v>0</v>
      </c>
      <c r="H23" s="6">
        <v>237.56</v>
      </c>
      <c r="I23" s="13">
        <v>0</v>
      </c>
      <c r="J23" s="6">
        <v>0</v>
      </c>
      <c r="K23" s="6">
        <v>0</v>
      </c>
      <c r="L23" s="6">
        <v>0</v>
      </c>
    </row>
    <row r="24" spans="1:12">
      <c r="A24" s="25" t="s">
        <v>16</v>
      </c>
      <c r="B24" s="25" t="s">
        <v>17</v>
      </c>
      <c r="C24" s="3" t="s">
        <v>5</v>
      </c>
      <c r="D24" s="6">
        <f>D25+D26+564</f>
        <v>5000</v>
      </c>
      <c r="E24" s="6">
        <f t="shared" ref="E24:L24" si="8">E25+E26</f>
        <v>0</v>
      </c>
      <c r="F24" s="6">
        <f>F25+F26+969.003</f>
        <v>5329.6529999999993</v>
      </c>
      <c r="G24" s="6">
        <f t="shared" si="8"/>
        <v>0</v>
      </c>
      <c r="H24" s="6">
        <f t="shared" si="8"/>
        <v>402.87</v>
      </c>
      <c r="I24" s="13">
        <v>157</v>
      </c>
      <c r="J24" s="6">
        <f t="shared" si="8"/>
        <v>0</v>
      </c>
      <c r="K24" s="6">
        <f t="shared" si="8"/>
        <v>0</v>
      </c>
      <c r="L24" s="6">
        <f t="shared" si="8"/>
        <v>0</v>
      </c>
    </row>
    <row r="25" spans="1:12" ht="31.5">
      <c r="A25" s="25"/>
      <c r="B25" s="25"/>
      <c r="C25" s="3" t="s">
        <v>6</v>
      </c>
      <c r="D25" s="6">
        <v>4436</v>
      </c>
      <c r="E25" s="6">
        <v>0</v>
      </c>
      <c r="F25" s="6">
        <v>4360.6499999999996</v>
      </c>
      <c r="G25" s="6">
        <v>0</v>
      </c>
      <c r="H25" s="6">
        <v>0</v>
      </c>
      <c r="I25" s="13">
        <v>0</v>
      </c>
      <c r="J25" s="6">
        <v>0</v>
      </c>
      <c r="K25" s="6">
        <v>0</v>
      </c>
      <c r="L25" s="6">
        <v>0</v>
      </c>
    </row>
    <row r="26" spans="1:12" ht="47.25">
      <c r="A26" s="25"/>
      <c r="B26" s="25"/>
      <c r="C26" s="3" t="s">
        <v>7</v>
      </c>
      <c r="D26" s="6">
        <v>0</v>
      </c>
      <c r="E26" s="6">
        <v>0</v>
      </c>
      <c r="F26" s="6">
        <v>0</v>
      </c>
      <c r="G26" s="6">
        <v>0</v>
      </c>
      <c r="H26" s="6">
        <v>402.87</v>
      </c>
      <c r="I26" s="13">
        <v>0</v>
      </c>
      <c r="J26" s="6">
        <v>0</v>
      </c>
      <c r="K26" s="6">
        <v>0</v>
      </c>
      <c r="L26" s="6">
        <v>0</v>
      </c>
    </row>
    <row r="27" spans="1:12">
      <c r="A27" s="25" t="s">
        <v>19</v>
      </c>
      <c r="B27" s="25" t="s">
        <v>18</v>
      </c>
      <c r="C27" s="3" t="s">
        <v>5</v>
      </c>
      <c r="D27" s="7">
        <f>D30+D33+D36</f>
        <v>8700</v>
      </c>
      <c r="E27" s="7">
        <f>E28+E29+2000</f>
        <v>4000</v>
      </c>
      <c r="F27" s="7">
        <f>F30+F33+F36</f>
        <v>180</v>
      </c>
      <c r="G27" s="7">
        <f>G30+G33+G36</f>
        <v>4711.8670000000002</v>
      </c>
      <c r="H27" s="7">
        <f t="shared" ref="H27:K27" si="9">H30+H33+H36</f>
        <v>569.88</v>
      </c>
      <c r="I27" s="14">
        <f t="shared" si="9"/>
        <v>0</v>
      </c>
      <c r="J27" s="7">
        <f t="shared" si="9"/>
        <v>0</v>
      </c>
      <c r="K27" s="7">
        <f t="shared" si="9"/>
        <v>0</v>
      </c>
      <c r="L27" s="7">
        <f>L30+L33+L36</f>
        <v>0</v>
      </c>
    </row>
    <row r="28" spans="1:12" ht="31.5">
      <c r="A28" s="25"/>
      <c r="B28" s="25"/>
      <c r="C28" s="3" t="s">
        <v>6</v>
      </c>
      <c r="D28" s="6">
        <f>D31+D34+D37</f>
        <v>0</v>
      </c>
      <c r="E28" s="6">
        <f t="shared" ref="E28:L28" si="10">E31+E34+E37</f>
        <v>0</v>
      </c>
      <c r="F28" s="6">
        <f t="shared" si="10"/>
        <v>0</v>
      </c>
      <c r="G28" s="6">
        <f t="shared" si="10"/>
        <v>0</v>
      </c>
      <c r="H28" s="6">
        <f t="shared" si="10"/>
        <v>0</v>
      </c>
      <c r="I28" s="13">
        <f t="shared" si="10"/>
        <v>0</v>
      </c>
      <c r="J28" s="6">
        <f t="shared" si="10"/>
        <v>0</v>
      </c>
      <c r="K28" s="6">
        <f t="shared" si="10"/>
        <v>0</v>
      </c>
      <c r="L28" s="6">
        <f t="shared" si="10"/>
        <v>0</v>
      </c>
    </row>
    <row r="29" spans="1:12" ht="47.25">
      <c r="A29" s="25"/>
      <c r="B29" s="25"/>
      <c r="C29" s="3" t="s">
        <v>7</v>
      </c>
      <c r="D29" s="6">
        <f>D32+D35+D38</f>
        <v>0</v>
      </c>
      <c r="E29" s="6">
        <f t="shared" ref="E29:L29" si="11">E32+E35+E38</f>
        <v>2000</v>
      </c>
      <c r="F29" s="6">
        <f>F32+F35+F38</f>
        <v>130</v>
      </c>
      <c r="G29" s="6">
        <f t="shared" si="11"/>
        <v>4711.8670000000002</v>
      </c>
      <c r="H29" s="6">
        <f t="shared" si="11"/>
        <v>569.88</v>
      </c>
      <c r="I29" s="13">
        <f t="shared" si="11"/>
        <v>0</v>
      </c>
      <c r="J29" s="6">
        <f t="shared" si="11"/>
        <v>0</v>
      </c>
      <c r="K29" s="6">
        <f t="shared" si="11"/>
        <v>0</v>
      </c>
      <c r="L29" s="6">
        <f t="shared" si="11"/>
        <v>0</v>
      </c>
    </row>
    <row r="30" spans="1:12">
      <c r="A30" s="25" t="s">
        <v>20</v>
      </c>
      <c r="B30" s="25" t="s">
        <v>13</v>
      </c>
      <c r="C30" s="3" t="s">
        <v>5</v>
      </c>
      <c r="D30" s="6">
        <f>D31+D32+6200</f>
        <v>6200</v>
      </c>
      <c r="E30" s="6">
        <f t="shared" ref="E30:K30" si="12">E31+E32</f>
        <v>2000</v>
      </c>
      <c r="F30" s="6">
        <f t="shared" si="12"/>
        <v>0</v>
      </c>
      <c r="G30" s="6">
        <f t="shared" si="12"/>
        <v>4313.1040000000003</v>
      </c>
      <c r="H30" s="6">
        <f t="shared" si="12"/>
        <v>0</v>
      </c>
      <c r="I30" s="13">
        <f t="shared" si="12"/>
        <v>0</v>
      </c>
      <c r="J30" s="6">
        <f t="shared" si="12"/>
        <v>0</v>
      </c>
      <c r="K30" s="6">
        <f t="shared" si="12"/>
        <v>0</v>
      </c>
      <c r="L30" s="6">
        <f>L31+L32</f>
        <v>0</v>
      </c>
    </row>
    <row r="31" spans="1:12" ht="31.5">
      <c r="A31" s="25"/>
      <c r="B31" s="25"/>
      <c r="C31" s="3" t="s">
        <v>6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13">
        <v>0</v>
      </c>
      <c r="J31" s="6">
        <v>0</v>
      </c>
      <c r="K31" s="6">
        <v>0</v>
      </c>
      <c r="L31" s="6">
        <v>0</v>
      </c>
    </row>
    <row r="32" spans="1:12" ht="47.25">
      <c r="A32" s="25"/>
      <c r="B32" s="25"/>
      <c r="C32" s="3" t="s">
        <v>7</v>
      </c>
      <c r="D32" s="6">
        <v>0</v>
      </c>
      <c r="E32" s="6">
        <v>2000</v>
      </c>
      <c r="F32" s="6">
        <v>0</v>
      </c>
      <c r="G32" s="6">
        <v>4313.1040000000003</v>
      </c>
      <c r="H32" s="6">
        <v>0</v>
      </c>
      <c r="I32" s="13">
        <v>0</v>
      </c>
      <c r="J32" s="6">
        <v>0</v>
      </c>
      <c r="K32" s="6">
        <v>0</v>
      </c>
      <c r="L32" s="6">
        <v>0</v>
      </c>
    </row>
    <row r="33" spans="1:13">
      <c r="A33" s="25" t="s">
        <v>21</v>
      </c>
      <c r="B33" s="25" t="s">
        <v>17</v>
      </c>
      <c r="C33" s="3" t="s">
        <v>5</v>
      </c>
      <c r="D33" s="6">
        <f>D34+D35+2500</f>
        <v>2500</v>
      </c>
      <c r="E33" s="6">
        <f t="shared" ref="E33:K33" si="13">E34+E35</f>
        <v>0</v>
      </c>
      <c r="F33" s="6">
        <f>F34+F35+50</f>
        <v>180</v>
      </c>
      <c r="G33" s="6">
        <f t="shared" si="13"/>
        <v>199.38200000000001</v>
      </c>
      <c r="H33" s="6">
        <f t="shared" si="13"/>
        <v>569.88</v>
      </c>
      <c r="I33" s="13">
        <f t="shared" si="13"/>
        <v>0</v>
      </c>
      <c r="J33" s="6">
        <f t="shared" si="13"/>
        <v>0</v>
      </c>
      <c r="K33" s="6">
        <f t="shared" si="13"/>
        <v>0</v>
      </c>
      <c r="L33" s="6">
        <f>L34+L35</f>
        <v>0</v>
      </c>
    </row>
    <row r="34" spans="1:13" ht="31.5">
      <c r="A34" s="25"/>
      <c r="B34" s="25"/>
      <c r="C34" s="3" t="s">
        <v>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13">
        <v>0</v>
      </c>
      <c r="J34" s="6">
        <v>0</v>
      </c>
      <c r="K34" s="6">
        <v>0</v>
      </c>
      <c r="L34" s="6">
        <v>0</v>
      </c>
    </row>
    <row r="35" spans="1:13" ht="47.25">
      <c r="A35" s="25"/>
      <c r="B35" s="25"/>
      <c r="C35" s="3" t="s">
        <v>7</v>
      </c>
      <c r="D35" s="6">
        <v>0</v>
      </c>
      <c r="E35" s="6">
        <v>0</v>
      </c>
      <c r="F35" s="6">
        <v>130</v>
      </c>
      <c r="G35" s="6">
        <v>199.38200000000001</v>
      </c>
      <c r="H35" s="6">
        <v>569.88</v>
      </c>
      <c r="I35" s="13">
        <v>0</v>
      </c>
      <c r="J35" s="6">
        <v>0</v>
      </c>
      <c r="K35" s="6">
        <v>0</v>
      </c>
      <c r="L35" s="6">
        <v>0</v>
      </c>
    </row>
    <row r="36" spans="1:13">
      <c r="A36" s="25" t="s">
        <v>22</v>
      </c>
      <c r="B36" s="25" t="s">
        <v>15</v>
      </c>
      <c r="C36" s="3" t="s">
        <v>5</v>
      </c>
      <c r="D36" s="6">
        <f t="shared" ref="D36:L36" si="14">D37+D38</f>
        <v>0</v>
      </c>
      <c r="E36" s="6">
        <f t="shared" si="14"/>
        <v>0</v>
      </c>
      <c r="F36" s="6">
        <f t="shared" si="14"/>
        <v>0</v>
      </c>
      <c r="G36" s="6">
        <f t="shared" si="14"/>
        <v>199.381</v>
      </c>
      <c r="H36" s="6">
        <f t="shared" si="14"/>
        <v>0</v>
      </c>
      <c r="I36" s="13">
        <f t="shared" si="14"/>
        <v>0</v>
      </c>
      <c r="J36" s="6">
        <f t="shared" si="14"/>
        <v>0</v>
      </c>
      <c r="K36" s="6">
        <f t="shared" si="14"/>
        <v>0</v>
      </c>
      <c r="L36" s="6">
        <f t="shared" si="14"/>
        <v>0</v>
      </c>
    </row>
    <row r="37" spans="1:13" ht="31.5">
      <c r="A37" s="25"/>
      <c r="B37" s="25"/>
      <c r="C37" s="3" t="s">
        <v>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13">
        <v>0</v>
      </c>
      <c r="J37" s="6">
        <v>0</v>
      </c>
      <c r="K37" s="6">
        <v>0</v>
      </c>
      <c r="L37" s="6">
        <v>0</v>
      </c>
    </row>
    <row r="38" spans="1:13" ht="47.25">
      <c r="A38" s="25"/>
      <c r="B38" s="25"/>
      <c r="C38" s="3" t="s">
        <v>7</v>
      </c>
      <c r="D38" s="6">
        <v>0</v>
      </c>
      <c r="E38" s="6">
        <v>0</v>
      </c>
      <c r="F38" s="6">
        <v>0</v>
      </c>
      <c r="G38" s="6">
        <v>199.381</v>
      </c>
      <c r="H38" s="6">
        <v>0</v>
      </c>
      <c r="I38" s="13">
        <v>0</v>
      </c>
      <c r="J38" s="6">
        <v>0</v>
      </c>
      <c r="K38" s="6">
        <v>0</v>
      </c>
      <c r="L38" s="6">
        <v>0</v>
      </c>
    </row>
    <row r="39" spans="1:13">
      <c r="A39" s="17" t="s">
        <v>38</v>
      </c>
      <c r="B39" s="18"/>
      <c r="C39" s="19"/>
      <c r="D39" s="6"/>
      <c r="E39" s="6"/>
      <c r="F39" s="6"/>
      <c r="G39" s="6"/>
      <c r="H39" s="6"/>
      <c r="I39" s="13"/>
      <c r="J39" s="6"/>
      <c r="K39" s="6"/>
      <c r="L39" s="6"/>
    </row>
    <row r="40" spans="1:13">
      <c r="A40" s="25" t="s">
        <v>32</v>
      </c>
      <c r="B40" s="22" t="s">
        <v>23</v>
      </c>
      <c r="C40" s="3" t="s">
        <v>5</v>
      </c>
      <c r="D40" s="7">
        <f t="shared" ref="D40" si="15">D41+D42</f>
        <v>0</v>
      </c>
      <c r="E40" s="7">
        <f t="shared" ref="E40" si="16">E41+E42</f>
        <v>0</v>
      </c>
      <c r="F40" s="7">
        <f t="shared" ref="F40" si="17">F41+F42</f>
        <v>0</v>
      </c>
      <c r="G40" s="7">
        <f>G41+G42</f>
        <v>1614.09</v>
      </c>
      <c r="H40" s="7">
        <f t="shared" ref="H40" si="18">H41+H42</f>
        <v>2690.43</v>
      </c>
      <c r="I40" s="14">
        <f t="shared" ref="I40" si="19">I41+I42</f>
        <v>3100.77</v>
      </c>
      <c r="J40" s="7">
        <f t="shared" ref="J40" si="20">J41+J42</f>
        <v>3159.52</v>
      </c>
      <c r="K40" s="7">
        <f t="shared" ref="K40" si="21">K41+K42</f>
        <v>3159.52</v>
      </c>
      <c r="L40" s="7">
        <f t="shared" ref="L40" si="22">L41+L42</f>
        <v>3159.52</v>
      </c>
    </row>
    <row r="41" spans="1:13" ht="31.5">
      <c r="A41" s="25"/>
      <c r="B41" s="23"/>
      <c r="C41" s="3" t="s">
        <v>6</v>
      </c>
      <c r="D41" s="6">
        <v>0</v>
      </c>
      <c r="E41" s="6">
        <v>0</v>
      </c>
      <c r="F41" s="6">
        <v>0</v>
      </c>
      <c r="G41" s="6">
        <v>1614.09</v>
      </c>
      <c r="H41" s="6">
        <v>2690.43</v>
      </c>
      <c r="I41" s="13">
        <v>3100.77</v>
      </c>
      <c r="J41" s="6">
        <v>3159.52</v>
      </c>
      <c r="K41" s="6">
        <v>3159.52</v>
      </c>
      <c r="L41" s="6">
        <v>3159.52</v>
      </c>
      <c r="M41" s="8">
        <f>D33+6200+564+8563</f>
        <v>17827</v>
      </c>
    </row>
    <row r="42" spans="1:13" ht="73.5" customHeight="1">
      <c r="A42" s="25"/>
      <c r="B42" s="24"/>
      <c r="C42" s="3" t="s">
        <v>7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13">
        <v>0</v>
      </c>
      <c r="J42" s="6">
        <v>0</v>
      </c>
      <c r="K42" s="6">
        <v>0</v>
      </c>
      <c r="L42" s="6">
        <v>0</v>
      </c>
    </row>
    <row r="43" spans="1:13">
      <c r="A43" s="25" t="s">
        <v>33</v>
      </c>
      <c r="B43" s="22" t="s">
        <v>24</v>
      </c>
      <c r="C43" s="3" t="s">
        <v>5</v>
      </c>
      <c r="D43" s="7">
        <f t="shared" ref="D43" si="23">D44+D45</f>
        <v>0</v>
      </c>
      <c r="E43" s="7">
        <f t="shared" ref="E43" si="24">E44+E45</f>
        <v>0</v>
      </c>
      <c r="F43" s="7">
        <f t="shared" ref="F43" si="25">F44+F45</f>
        <v>0</v>
      </c>
      <c r="G43" s="7">
        <f t="shared" ref="G43" si="26">G44+G45</f>
        <v>27089.14</v>
      </c>
      <c r="H43" s="7">
        <f t="shared" ref="H43" si="27">H44+H45</f>
        <v>63188.71</v>
      </c>
      <c r="I43" s="14">
        <f t="shared" ref="I43" si="28">I44+I45</f>
        <v>47759.03</v>
      </c>
      <c r="J43" s="7">
        <f t="shared" ref="J43" si="29">J44+J45</f>
        <v>121271.46</v>
      </c>
      <c r="K43" s="7">
        <f t="shared" ref="K43" si="30">K44+K45</f>
        <v>121271.46</v>
      </c>
      <c r="L43" s="7">
        <f t="shared" ref="L43" si="31">L44+L45</f>
        <v>121271.46</v>
      </c>
    </row>
    <row r="44" spans="1:13" ht="31.5">
      <c r="A44" s="25"/>
      <c r="B44" s="23"/>
      <c r="C44" s="3" t="s">
        <v>6</v>
      </c>
      <c r="D44" s="6">
        <v>0</v>
      </c>
      <c r="E44" s="6">
        <v>0</v>
      </c>
      <c r="F44" s="6">
        <v>0</v>
      </c>
      <c r="G44" s="6">
        <v>27089.14</v>
      </c>
      <c r="H44" s="6">
        <v>63188.71</v>
      </c>
      <c r="I44" s="13">
        <v>47759.03</v>
      </c>
      <c r="J44" s="6">
        <v>121271.46</v>
      </c>
      <c r="K44" s="6">
        <v>121271.46</v>
      </c>
      <c r="L44" s="6">
        <v>121271.46</v>
      </c>
    </row>
    <row r="45" spans="1:13" ht="47.25">
      <c r="A45" s="25"/>
      <c r="B45" s="24"/>
      <c r="C45" s="3" t="s">
        <v>7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13">
        <v>0</v>
      </c>
      <c r="J45" s="6">
        <v>0</v>
      </c>
      <c r="K45" s="6">
        <v>0</v>
      </c>
      <c r="L45" s="6">
        <v>0</v>
      </c>
    </row>
    <row r="46" spans="1:13">
      <c r="A46" s="30" t="s">
        <v>34</v>
      </c>
      <c r="B46" s="22" t="s">
        <v>25</v>
      </c>
      <c r="C46" s="3" t="s">
        <v>5</v>
      </c>
      <c r="D46" s="7">
        <f t="shared" ref="D46:I46" si="32">D47+D48</f>
        <v>0</v>
      </c>
      <c r="E46" s="7">
        <f t="shared" si="32"/>
        <v>0</v>
      </c>
      <c r="F46" s="7">
        <f t="shared" si="32"/>
        <v>0</v>
      </c>
      <c r="G46" s="7">
        <f t="shared" si="32"/>
        <v>31318.133000000002</v>
      </c>
      <c r="H46" s="7">
        <f t="shared" si="32"/>
        <v>20693.47</v>
      </c>
      <c r="I46" s="14">
        <f t="shared" si="32"/>
        <v>11803.45</v>
      </c>
      <c r="J46" s="7">
        <f t="shared" ref="J46" si="33">J47+J48</f>
        <v>50</v>
      </c>
      <c r="K46" s="7">
        <f t="shared" ref="K46" si="34">K47+K48</f>
        <v>46</v>
      </c>
      <c r="L46" s="7">
        <f t="shared" ref="L46" si="35">L47+L48</f>
        <v>46</v>
      </c>
    </row>
    <row r="47" spans="1:13" ht="31.5">
      <c r="A47" s="31"/>
      <c r="B47" s="23"/>
      <c r="C47" s="3" t="s">
        <v>6</v>
      </c>
      <c r="D47" s="6">
        <v>0</v>
      </c>
      <c r="E47" s="6">
        <v>0</v>
      </c>
      <c r="F47" s="6">
        <v>0</v>
      </c>
      <c r="G47" s="6">
        <v>31318.133000000002</v>
      </c>
      <c r="H47" s="6">
        <v>20693.47</v>
      </c>
      <c r="I47" s="13">
        <v>11803.45</v>
      </c>
      <c r="J47" s="6">
        <v>50</v>
      </c>
      <c r="K47" s="6">
        <v>46</v>
      </c>
      <c r="L47" s="6">
        <v>46</v>
      </c>
    </row>
    <row r="48" spans="1:13" ht="47.25">
      <c r="A48" s="32"/>
      <c r="B48" s="24"/>
      <c r="C48" s="3" t="s">
        <v>7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13">
        <v>0</v>
      </c>
      <c r="J48" s="6">
        <v>0</v>
      </c>
      <c r="K48" s="6">
        <v>0</v>
      </c>
      <c r="L48" s="6">
        <v>0</v>
      </c>
    </row>
    <row r="49" spans="1:12" ht="23.25" customHeight="1">
      <c r="A49" s="25" t="s">
        <v>35</v>
      </c>
      <c r="B49" s="22" t="s">
        <v>26</v>
      </c>
      <c r="C49" s="3" t="s">
        <v>5</v>
      </c>
      <c r="D49" s="7">
        <f t="shared" ref="D49" si="36">D50+D51</f>
        <v>0</v>
      </c>
      <c r="E49" s="7">
        <f t="shared" ref="E49" si="37">E50+E51</f>
        <v>0</v>
      </c>
      <c r="F49" s="7">
        <f t="shared" ref="F49" si="38">F50+F51</f>
        <v>0</v>
      </c>
      <c r="G49" s="7">
        <f>210</f>
        <v>210</v>
      </c>
      <c r="H49" s="7">
        <f>309.9</f>
        <v>309.89999999999998</v>
      </c>
      <c r="I49" s="14">
        <f>I50+I51</f>
        <v>0</v>
      </c>
      <c r="J49" s="7">
        <f>J50+J51</f>
        <v>0</v>
      </c>
      <c r="K49" s="7">
        <f>K50+K51</f>
        <v>0</v>
      </c>
      <c r="L49" s="7">
        <v>0</v>
      </c>
    </row>
    <row r="50" spans="1:12" ht="31.5">
      <c r="A50" s="25"/>
      <c r="B50" s="23"/>
      <c r="C50" s="3" t="s">
        <v>6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13">
        <v>0</v>
      </c>
      <c r="J50" s="6">
        <v>0</v>
      </c>
      <c r="K50" s="6">
        <v>0</v>
      </c>
      <c r="L50" s="6">
        <v>0</v>
      </c>
    </row>
    <row r="51" spans="1:12" ht="92.25" customHeight="1">
      <c r="A51" s="25"/>
      <c r="B51" s="24"/>
      <c r="C51" s="3" t="s">
        <v>7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13">
        <v>0</v>
      </c>
      <c r="J51" s="6">
        <v>0</v>
      </c>
      <c r="K51" s="6">
        <v>0</v>
      </c>
      <c r="L51" s="6">
        <v>0</v>
      </c>
    </row>
    <row r="52" spans="1:12">
      <c r="A52" s="25" t="s">
        <v>36</v>
      </c>
      <c r="B52" s="27" t="s">
        <v>39</v>
      </c>
      <c r="C52" s="3" t="s">
        <v>5</v>
      </c>
      <c r="D52" s="7">
        <f t="shared" ref="D52" si="39">D53+D54</f>
        <v>0</v>
      </c>
      <c r="E52" s="7">
        <f t="shared" ref="E52" si="40">E53+E54</f>
        <v>0</v>
      </c>
      <c r="F52" s="7">
        <f t="shared" ref="F52" si="41">F53+F54</f>
        <v>0</v>
      </c>
      <c r="G52" s="7">
        <f>45341</f>
        <v>45341</v>
      </c>
      <c r="H52" s="7">
        <f t="shared" ref="H52" si="42">H53+H54</f>
        <v>0</v>
      </c>
      <c r="I52" s="14">
        <f>64100.13</f>
        <v>64100.13</v>
      </c>
      <c r="J52" s="7">
        <v>0</v>
      </c>
      <c r="K52" s="7">
        <v>0</v>
      </c>
      <c r="L52" s="7">
        <v>0</v>
      </c>
    </row>
    <row r="53" spans="1:12" ht="31.5">
      <c r="A53" s="25"/>
      <c r="B53" s="28"/>
      <c r="C53" s="3" t="s">
        <v>6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13">
        <v>0</v>
      </c>
      <c r="J53" s="6">
        <v>0</v>
      </c>
      <c r="K53" s="6">
        <v>0</v>
      </c>
      <c r="L53" s="6">
        <v>0</v>
      </c>
    </row>
    <row r="54" spans="1:12" ht="72.75" customHeight="1">
      <c r="A54" s="25"/>
      <c r="B54" s="29"/>
      <c r="C54" s="3" t="s">
        <v>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13">
        <v>0</v>
      </c>
      <c r="J54" s="6">
        <v>0</v>
      </c>
      <c r="K54" s="6">
        <v>0</v>
      </c>
      <c r="L54" s="6">
        <v>0</v>
      </c>
    </row>
    <row r="55" spans="1:12">
      <c r="A55" s="25" t="s">
        <v>37</v>
      </c>
      <c r="B55" s="27" t="s">
        <v>27</v>
      </c>
      <c r="C55" s="3" t="s">
        <v>5</v>
      </c>
      <c r="D55" s="7">
        <f t="shared" ref="D55" si="43">D56+D57</f>
        <v>0</v>
      </c>
      <c r="E55" s="7">
        <f t="shared" ref="E55" si="44">E56+E57</f>
        <v>0</v>
      </c>
      <c r="F55" s="7">
        <f t="shared" ref="F55" si="45">F56+F57</f>
        <v>0</v>
      </c>
      <c r="G55" s="7">
        <v>0</v>
      </c>
      <c r="H55" s="7">
        <v>0</v>
      </c>
      <c r="I55" s="14">
        <v>100</v>
      </c>
      <c r="J55" s="7">
        <v>0</v>
      </c>
      <c r="K55" s="7">
        <v>0</v>
      </c>
      <c r="L55" s="7">
        <f t="shared" ref="L55" si="46">L56+L57</f>
        <v>0</v>
      </c>
    </row>
    <row r="56" spans="1:12" ht="31.5">
      <c r="A56" s="25"/>
      <c r="B56" s="28"/>
      <c r="C56" s="3" t="s">
        <v>6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13">
        <v>0</v>
      </c>
      <c r="J56" s="6">
        <v>0</v>
      </c>
      <c r="K56" s="6">
        <v>0</v>
      </c>
      <c r="L56" s="6">
        <v>0</v>
      </c>
    </row>
    <row r="57" spans="1:12" ht="48" customHeight="1">
      <c r="A57" s="25"/>
      <c r="B57" s="29"/>
      <c r="C57" s="3" t="s">
        <v>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13">
        <v>0</v>
      </c>
      <c r="J57" s="6">
        <v>0</v>
      </c>
      <c r="K57" s="6">
        <v>0</v>
      </c>
      <c r="L57" s="6">
        <v>0</v>
      </c>
    </row>
    <row r="58" spans="1:12">
      <c r="A58" s="2"/>
      <c r="B58" s="2"/>
      <c r="C58" s="2"/>
      <c r="D58" s="2"/>
      <c r="E58" s="2"/>
      <c r="F58" s="2"/>
      <c r="G58" s="2"/>
      <c r="H58" s="2"/>
      <c r="I58" s="16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16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16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16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16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16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16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16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16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16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16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16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16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16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16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16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16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16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16"/>
      <c r="J76" s="2"/>
      <c r="K76" s="2"/>
      <c r="L76" s="2"/>
    </row>
  </sheetData>
  <mergeCells count="39">
    <mergeCell ref="A18:A20"/>
    <mergeCell ref="D6:L6"/>
    <mergeCell ref="A6:A7"/>
    <mergeCell ref="B6:B7"/>
    <mergeCell ref="C6:C7"/>
    <mergeCell ref="B9:B11"/>
    <mergeCell ref="A9:A11"/>
    <mergeCell ref="B55:B57"/>
    <mergeCell ref="A55:A57"/>
    <mergeCell ref="B40:B42"/>
    <mergeCell ref="A40:A42"/>
    <mergeCell ref="B43:B45"/>
    <mergeCell ref="A43:A45"/>
    <mergeCell ref="B46:B48"/>
    <mergeCell ref="A46:A48"/>
    <mergeCell ref="B52:B54"/>
    <mergeCell ref="A52:A54"/>
    <mergeCell ref="B30:B32"/>
    <mergeCell ref="A30:A32"/>
    <mergeCell ref="B33:B35"/>
    <mergeCell ref="A33:A35"/>
    <mergeCell ref="B36:B38"/>
    <mergeCell ref="A36:A38"/>
    <mergeCell ref="A39:C39"/>
    <mergeCell ref="J1:L1"/>
    <mergeCell ref="C3:H3"/>
    <mergeCell ref="B49:B51"/>
    <mergeCell ref="A49:A51"/>
    <mergeCell ref="A21:A23"/>
    <mergeCell ref="B21:B23"/>
    <mergeCell ref="B24:B26"/>
    <mergeCell ref="A24:A26"/>
    <mergeCell ref="B27:B29"/>
    <mergeCell ref="A27:A29"/>
    <mergeCell ref="B12:B14"/>
    <mergeCell ref="A12:A14"/>
    <mergeCell ref="B15:B17"/>
    <mergeCell ref="A15:A17"/>
    <mergeCell ref="B18:B20"/>
  </mergeCells>
  <pageMargins left="0.51181102362204722" right="0.5118110236220472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2018-02-22T07:55:35Z</dcterms:modified>
</cp:coreProperties>
</file>