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4400" windowHeight="11070"/>
  </bookViews>
  <sheets>
    <sheet name="таблица 1" sheetId="1" r:id="rId1"/>
    <sheet name="Лист3" sheetId="3" r:id="rId2"/>
  </sheets>
  <calcPr calcId="114210"/>
</workbook>
</file>

<file path=xl/calcChain.xml><?xml version="1.0" encoding="utf-8"?>
<calcChain xmlns="http://schemas.openxmlformats.org/spreadsheetml/2006/main">
  <c r="H29" i="1"/>
  <c r="G33"/>
  <c r="G32"/>
  <c r="F32"/>
  <c r="F33"/>
  <c r="E33"/>
  <c r="H58"/>
  <c r="G62"/>
  <c r="H62"/>
  <c r="H60"/>
  <c r="F62"/>
  <c r="E62"/>
  <c r="H50"/>
  <c r="H21"/>
  <c r="D28"/>
  <c r="D27"/>
  <c r="D76"/>
  <c r="G50"/>
  <c r="F50"/>
  <c r="E50"/>
  <c r="G21"/>
  <c r="F21"/>
  <c r="E21"/>
  <c r="H33"/>
  <c r="E32"/>
  <c r="C33"/>
  <c r="D79"/>
  <c r="E79"/>
  <c r="F79"/>
  <c r="G79"/>
  <c r="H79"/>
  <c r="C79"/>
  <c r="C62"/>
  <c r="C58"/>
  <c r="C57"/>
  <c r="D50"/>
  <c r="C50"/>
  <c r="D21"/>
  <c r="C21"/>
  <c r="H64"/>
  <c r="G56"/>
  <c r="E56"/>
  <c r="D56"/>
  <c r="C32"/>
  <c r="E31"/>
  <c r="D26"/>
  <c r="D30"/>
  <c r="D25"/>
  <c r="C26"/>
  <c r="D60"/>
  <c r="D55"/>
  <c r="E60"/>
  <c r="E55"/>
  <c r="F60"/>
  <c r="G60"/>
  <c r="E30"/>
  <c r="F30"/>
  <c r="G30"/>
  <c r="H30"/>
  <c r="E48"/>
  <c r="C48"/>
  <c r="C60"/>
  <c r="F56"/>
  <c r="H56"/>
  <c r="C56"/>
  <c r="D48"/>
  <c r="F48"/>
  <c r="G48"/>
  <c r="H48"/>
  <c r="H73"/>
  <c r="G73"/>
  <c r="F73"/>
  <c r="E73"/>
  <c r="D73"/>
  <c r="C73"/>
  <c r="H70"/>
  <c r="G70"/>
  <c r="F70"/>
  <c r="E70"/>
  <c r="D70"/>
  <c r="C70"/>
  <c r="H67"/>
  <c r="G67"/>
  <c r="F67"/>
  <c r="E67"/>
  <c r="D67"/>
  <c r="C67"/>
  <c r="D43"/>
  <c r="E43"/>
  <c r="F43"/>
  <c r="G43"/>
  <c r="H43"/>
  <c r="C43"/>
  <c r="D40"/>
  <c r="E40"/>
  <c r="F40"/>
  <c r="G40"/>
  <c r="H40"/>
  <c r="C40"/>
  <c r="D37"/>
  <c r="E37"/>
  <c r="F37"/>
  <c r="G37"/>
  <c r="H37"/>
  <c r="C37"/>
  <c r="E66"/>
  <c r="G36"/>
  <c r="E65"/>
  <c r="F66"/>
  <c r="D36"/>
  <c r="D65"/>
  <c r="C66"/>
  <c r="C55"/>
  <c r="C65"/>
  <c r="H55"/>
  <c r="H65"/>
  <c r="F55"/>
  <c r="F65"/>
  <c r="G66"/>
  <c r="H36"/>
  <c r="F36"/>
  <c r="C36"/>
  <c r="H66"/>
  <c r="D66"/>
  <c r="G55"/>
  <c r="G65"/>
  <c r="E36"/>
  <c r="C30"/>
  <c r="C25"/>
  <c r="E26"/>
  <c r="E25"/>
  <c r="F26"/>
  <c r="F25"/>
  <c r="G26"/>
  <c r="G25"/>
  <c r="H26"/>
  <c r="H25"/>
  <c r="D19"/>
  <c r="E19"/>
  <c r="F19"/>
  <c r="G19"/>
  <c r="H19"/>
  <c r="C19"/>
  <c r="F35"/>
  <c r="C35"/>
  <c r="E35"/>
  <c r="H35"/>
  <c r="G35"/>
  <c r="D35"/>
</calcChain>
</file>

<file path=xl/sharedStrings.xml><?xml version="1.0" encoding="utf-8"?>
<sst xmlns="http://schemas.openxmlformats.org/spreadsheetml/2006/main" count="136" uniqueCount="78">
  <si>
    <t>N п/п</t>
  </si>
  <si>
    <t>Показатель</t>
  </si>
  <si>
    <t>Значение по годам</t>
  </si>
  <si>
    <t>Консолидированный бюджет Верхнебуреинского района</t>
  </si>
  <si>
    <t>Доходы, в том числе:</t>
  </si>
  <si>
    <t>Налоговые и неналоговые доходы</t>
  </si>
  <si>
    <t>Безвозмездные поступления, в том числе:</t>
  </si>
  <si>
    <t>Расходы, в том числе:</t>
  </si>
  <si>
    <t>Расходы на реализацию муниципальных программ Верхнебуреинского района (далее - муниципальная программа)</t>
  </si>
  <si>
    <t>За счет средств краевого бюджета</t>
  </si>
  <si>
    <t>За счет средств районного бюджета</t>
  </si>
  <si>
    <t>За счет средств городских и сельских поселений района</t>
  </si>
  <si>
    <t>Непрограммные расходы консолидированного бюджета Верхнебуреинского района</t>
  </si>
  <si>
    <t>Условно утверждаемые расходы</t>
  </si>
  <si>
    <t>X</t>
  </si>
  <si>
    <t>Дефицит/профицит</t>
  </si>
  <si>
    <t>Расходы на реализацию муниципальных программ</t>
  </si>
  <si>
    <t>Непрограммные расходы районного бюджета</t>
  </si>
  <si>
    <t>Отношение дефицита районного бюджета к утвержденному общему годовому объему доходов районного бюджета без учета утвержденного объема безвозмездных поступлений, процентов</t>
  </si>
  <si>
    <t>Объем муниципального долга районного бюджета</t>
  </si>
  <si>
    <t>Уровень долговой нагрузки, процентов</t>
  </si>
  <si>
    <t>ПРОГНОЗ</t>
  </si>
  <si>
    <t>основных характеристик консолидированного бюджета</t>
  </si>
  <si>
    <t>(млн. рублей)</t>
  </si>
  <si>
    <t xml:space="preserve">
2017 год</t>
  </si>
  <si>
    <t xml:space="preserve">
2018 год</t>
  </si>
  <si>
    <t xml:space="preserve">
2019 год</t>
  </si>
  <si>
    <t xml:space="preserve">
2020 год</t>
  </si>
  <si>
    <t xml:space="preserve">
2021 год</t>
  </si>
  <si>
    <t xml:space="preserve">
2022 год</t>
  </si>
  <si>
    <t>1.1.</t>
  </si>
  <si>
    <t>1.2.</t>
  </si>
  <si>
    <t>1.2.1.</t>
  </si>
  <si>
    <t>1.2.2.</t>
  </si>
  <si>
    <t>1.2.3.</t>
  </si>
  <si>
    <t>2.1.</t>
  </si>
  <si>
    <t>2.1.1.</t>
  </si>
  <si>
    <t>2.1.2.</t>
  </si>
  <si>
    <t>2.1.3.</t>
  </si>
  <si>
    <t>2.2.</t>
  </si>
  <si>
    <t>2.2.1.</t>
  </si>
  <si>
    <t>2.2.2.</t>
  </si>
  <si>
    <t>2.2.3.</t>
  </si>
  <si>
    <t>2.3.</t>
  </si>
  <si>
    <t>3.1.</t>
  </si>
  <si>
    <t>3.2.</t>
  </si>
  <si>
    <t>3.2.1.</t>
  </si>
  <si>
    <t>3.2.2.</t>
  </si>
  <si>
    <t>3.3.</t>
  </si>
  <si>
    <t>3.3.1.</t>
  </si>
  <si>
    <t>3.3.2.</t>
  </si>
  <si>
    <t>3.4.</t>
  </si>
  <si>
    <t>4.</t>
  </si>
  <si>
    <t>5.</t>
  </si>
  <si>
    <t>6.</t>
  </si>
  <si>
    <t>Источники финансирования дефицита бюджета, всего:</t>
  </si>
  <si>
    <t>3.4.1.</t>
  </si>
  <si>
    <t>3.4.2.</t>
  </si>
  <si>
    <t>3.5.</t>
  </si>
  <si>
    <t xml:space="preserve">Кредиты кредитных организаций </t>
  </si>
  <si>
    <t>Получение</t>
  </si>
  <si>
    <t>Погашение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</si>
  <si>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</si>
  <si>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кредиты, предоставленные внутри страны </t>
  </si>
  <si>
    <t>Предоставление</t>
  </si>
  <si>
    <t>Возврат</t>
  </si>
  <si>
    <t>Изменение остатков средств</t>
  </si>
  <si>
    <t>целевого характера из краевого бюджета</t>
  </si>
  <si>
    <t>из бюджетов городских и сельских поселений района</t>
  </si>
  <si>
    <t>прочие безвозмездные поступления</t>
  </si>
  <si>
    <t xml:space="preserve">Верхнебуреинского муниципального района, районного бюджета </t>
  </si>
  <si>
    <t>"</t>
  </si>
  <si>
    <t>Приложение 1</t>
  </si>
  <si>
    <t>в том числе, субсидия на выравнивание и иные межбюджетные трансферты на обеспечение сбалансированности из краевого бюджета</t>
  </si>
  <si>
    <t>Районный бюджет</t>
  </si>
  <si>
    <t>" Приложение 
к Положению о бюджетном прогнозе Верхнебуреинского муниципального района на долгосрочный период</t>
  </si>
  <si>
    <t>Таблица 1</t>
  </si>
  <si>
    <t>к постановлению администрации Верхнебуреинского муниципального района от 28.01.2019 № 36___________ №_______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</si>
</sst>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vertical="top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" fontId="2" fillId="2" borderId="1" xfId="0" applyNumberFormat="1" applyFont="1" applyFill="1" applyBorder="1" applyAlignment="1">
      <alignment horizontal="center" vertical="top" wrapText="1"/>
    </xf>
    <xf numFmtId="14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/>
    <xf numFmtId="164" fontId="2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/>
    <xf numFmtId="49" fontId="2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vertical="top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justify"/>
    </xf>
    <xf numFmtId="165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3"/>
  <sheetViews>
    <sheetView tabSelected="1" zoomScale="120" zoomScaleNormal="120" workbookViewId="0">
      <selection activeCell="J3" sqref="J3"/>
    </sheetView>
  </sheetViews>
  <sheetFormatPr defaultRowHeight="15.75"/>
  <cols>
    <col min="1" max="1" width="6.42578125" style="21" bestFit="1" customWidth="1"/>
    <col min="2" max="2" width="35.140625" style="21" customWidth="1"/>
    <col min="3" max="8" width="14.5703125" style="21" customWidth="1"/>
    <col min="9" max="16384" width="9.140625" style="21"/>
  </cols>
  <sheetData>
    <row r="1" spans="1:8" ht="16.5">
      <c r="H1" s="22" t="s">
        <v>72</v>
      </c>
    </row>
    <row r="2" spans="1:8" ht="46.5" customHeight="1">
      <c r="F2" s="32" t="s">
        <v>77</v>
      </c>
      <c r="G2" s="32"/>
      <c r="H2" s="32"/>
    </row>
    <row r="3" spans="1:8" ht="18.75" customHeight="1">
      <c r="F3" s="26"/>
      <c r="G3" s="26"/>
      <c r="H3" s="26"/>
    </row>
    <row r="4" spans="1:8" ht="15.75" customHeight="1">
      <c r="F4" s="32" t="s">
        <v>75</v>
      </c>
      <c r="G4" s="32"/>
      <c r="H4" s="32"/>
    </row>
    <row r="5" spans="1:8" ht="15.75" customHeight="1">
      <c r="F5" s="32"/>
      <c r="G5" s="32"/>
      <c r="H5" s="32"/>
    </row>
    <row r="6" spans="1:8" ht="15.75" customHeight="1">
      <c r="F6" s="32"/>
      <c r="G6" s="32"/>
      <c r="H6" s="32"/>
    </row>
    <row r="7" spans="1:8" ht="15.75" customHeight="1">
      <c r="F7" s="32"/>
      <c r="G7" s="32"/>
      <c r="H7" s="32"/>
    </row>
    <row r="8" spans="1:8">
      <c r="H8" s="23" t="s">
        <v>76</v>
      </c>
    </row>
    <row r="9" spans="1:8">
      <c r="A9" s="24"/>
    </row>
    <row r="10" spans="1:8">
      <c r="A10" s="34" t="s">
        <v>21</v>
      </c>
      <c r="B10" s="34"/>
      <c r="C10" s="34"/>
      <c r="D10" s="34"/>
      <c r="E10" s="34"/>
      <c r="F10" s="34"/>
      <c r="G10" s="34"/>
      <c r="H10" s="34"/>
    </row>
    <row r="11" spans="1:8">
      <c r="A11" s="34" t="s">
        <v>22</v>
      </c>
      <c r="B11" s="34"/>
      <c r="C11" s="34"/>
      <c r="D11" s="34"/>
      <c r="E11" s="34"/>
      <c r="F11" s="34"/>
      <c r="G11" s="34"/>
      <c r="H11" s="34"/>
    </row>
    <row r="12" spans="1:8">
      <c r="A12" s="34" t="s">
        <v>70</v>
      </c>
      <c r="B12" s="34"/>
      <c r="C12" s="34"/>
      <c r="D12" s="34"/>
      <c r="E12" s="34"/>
      <c r="F12" s="34"/>
      <c r="G12" s="34"/>
      <c r="H12" s="34"/>
    </row>
    <row r="13" spans="1:8" ht="9" customHeight="1">
      <c r="A13" s="34"/>
      <c r="B13" s="34"/>
      <c r="C13" s="34"/>
      <c r="D13" s="34"/>
      <c r="E13" s="34"/>
      <c r="F13" s="34"/>
      <c r="G13" s="34"/>
      <c r="H13" s="34"/>
    </row>
    <row r="14" spans="1:8">
      <c r="A14" s="35" t="s">
        <v>23</v>
      </c>
      <c r="B14" s="35"/>
      <c r="C14" s="35"/>
      <c r="D14" s="35"/>
      <c r="E14" s="35"/>
      <c r="F14" s="35"/>
      <c r="G14" s="35"/>
      <c r="H14" s="35"/>
    </row>
    <row r="15" spans="1:8" ht="15.75" customHeight="1">
      <c r="A15" s="27" t="s">
        <v>0</v>
      </c>
      <c r="B15" s="27" t="s">
        <v>1</v>
      </c>
      <c r="C15" s="27" t="s">
        <v>2</v>
      </c>
      <c r="D15" s="27"/>
      <c r="E15" s="27"/>
      <c r="F15" s="27"/>
      <c r="G15" s="27"/>
      <c r="H15" s="27"/>
    </row>
    <row r="16" spans="1:8" ht="31.5">
      <c r="A16" s="27"/>
      <c r="B16" s="27"/>
      <c r="C16" s="10" t="s">
        <v>24</v>
      </c>
      <c r="D16" s="10" t="s">
        <v>25</v>
      </c>
      <c r="E16" s="10" t="s">
        <v>26</v>
      </c>
      <c r="F16" s="10" t="s">
        <v>27</v>
      </c>
      <c r="G16" s="10" t="s">
        <v>28</v>
      </c>
      <c r="H16" s="10" t="s">
        <v>29</v>
      </c>
    </row>
    <row r="17" spans="1:11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</row>
    <row r="18" spans="1:11" s="1" customFormat="1" ht="15.75" customHeight="1">
      <c r="A18" s="28" t="s">
        <v>3</v>
      </c>
      <c r="B18" s="28"/>
      <c r="C18" s="28"/>
      <c r="D18" s="28"/>
      <c r="E18" s="28"/>
      <c r="F18" s="28"/>
      <c r="G18" s="28"/>
      <c r="H18" s="28"/>
    </row>
    <row r="19" spans="1:11" s="1" customFormat="1">
      <c r="A19" s="5">
        <v>1</v>
      </c>
      <c r="B19" s="6" t="s">
        <v>4</v>
      </c>
      <c r="C19" s="4">
        <f t="shared" ref="C19:H19" si="0">C20+C21</f>
        <v>1521.7</v>
      </c>
      <c r="D19" s="4">
        <f t="shared" si="0"/>
        <v>1695.8</v>
      </c>
      <c r="E19" s="4">
        <f t="shared" si="0"/>
        <v>1473.6</v>
      </c>
      <c r="F19" s="4">
        <f t="shared" si="0"/>
        <v>1491.9</v>
      </c>
      <c r="G19" s="4">
        <f t="shared" si="0"/>
        <v>1499.2</v>
      </c>
      <c r="H19" s="4">
        <f t="shared" si="0"/>
        <v>1526.8000000000002</v>
      </c>
    </row>
    <row r="20" spans="1:11" s="1" customFormat="1" ht="31.5">
      <c r="A20" s="7" t="s">
        <v>30</v>
      </c>
      <c r="B20" s="6" t="s">
        <v>5</v>
      </c>
      <c r="C20" s="4">
        <v>575.4</v>
      </c>
      <c r="D20" s="4">
        <v>659.2</v>
      </c>
      <c r="E20" s="4">
        <v>680.5</v>
      </c>
      <c r="F20" s="4">
        <v>706.1</v>
      </c>
      <c r="G20" s="8">
        <v>732.4</v>
      </c>
      <c r="H20" s="8">
        <v>760</v>
      </c>
    </row>
    <row r="21" spans="1:11" s="1" customFormat="1" ht="31.5">
      <c r="A21" s="7" t="s">
        <v>31</v>
      </c>
      <c r="B21" s="6" t="s">
        <v>6</v>
      </c>
      <c r="C21" s="4">
        <f>SUM(C22:C24)</f>
        <v>946.30000000000007</v>
      </c>
      <c r="D21" s="4">
        <f>SUM(D22:D24)</f>
        <v>1036.5999999999999</v>
      </c>
      <c r="E21" s="4">
        <f>E22+E24</f>
        <v>793.1</v>
      </c>
      <c r="F21" s="4">
        <f>F22+F24</f>
        <v>785.80000000000007</v>
      </c>
      <c r="G21" s="4">
        <f>G22+G24</f>
        <v>766.80000000000007</v>
      </c>
      <c r="H21" s="4">
        <f>H22+H24</f>
        <v>766.80000000000007</v>
      </c>
    </row>
    <row r="22" spans="1:11" ht="31.5">
      <c r="A22" s="9" t="s">
        <v>32</v>
      </c>
      <c r="B22" s="2" t="s">
        <v>67</v>
      </c>
      <c r="C22" s="3">
        <v>777.6</v>
      </c>
      <c r="D22" s="3">
        <v>905.9</v>
      </c>
      <c r="E22" s="3">
        <v>793</v>
      </c>
      <c r="F22" s="3">
        <v>785.7</v>
      </c>
      <c r="G22" s="3">
        <v>766.7</v>
      </c>
      <c r="H22" s="3">
        <v>766.7</v>
      </c>
    </row>
    <row r="23" spans="1:11" ht="78.75">
      <c r="A23" s="9"/>
      <c r="B23" s="2" t="s">
        <v>73</v>
      </c>
      <c r="C23" s="3">
        <v>161.1</v>
      </c>
      <c r="D23" s="3">
        <v>124.6</v>
      </c>
      <c r="E23" s="3">
        <v>93.3</v>
      </c>
      <c r="F23" s="3">
        <v>76.400000000000006</v>
      </c>
      <c r="G23" s="3">
        <v>57.7</v>
      </c>
      <c r="H23" s="3">
        <v>57.7</v>
      </c>
    </row>
    <row r="24" spans="1:11" ht="31.5">
      <c r="A24" s="9" t="s">
        <v>33</v>
      </c>
      <c r="B24" s="2" t="s">
        <v>69</v>
      </c>
      <c r="C24" s="3">
        <v>7.6</v>
      </c>
      <c r="D24" s="3">
        <v>6.1</v>
      </c>
      <c r="E24" s="3">
        <v>0.1</v>
      </c>
      <c r="F24" s="3">
        <v>0.1</v>
      </c>
      <c r="G24" s="3">
        <v>0.1</v>
      </c>
      <c r="H24" s="3">
        <v>0.1</v>
      </c>
    </row>
    <row r="25" spans="1:11">
      <c r="A25" s="10">
        <v>2</v>
      </c>
      <c r="B25" s="2" t="s">
        <v>7</v>
      </c>
      <c r="C25" s="3">
        <f>C26+C30</f>
        <v>1550.8000000000002</v>
      </c>
      <c r="D25" s="3">
        <f>D26+D30+D34</f>
        <v>1812.0000000000002</v>
      </c>
      <c r="E25" s="3">
        <f>E26+E30+E34</f>
        <v>1441.2</v>
      </c>
      <c r="F25" s="3">
        <f>F26+F30+F34</f>
        <v>1460.9</v>
      </c>
      <c r="G25" s="3">
        <f>G26+G30+G34</f>
        <v>1500.7</v>
      </c>
      <c r="H25" s="3">
        <f>H26+H30+H34</f>
        <v>1526.8</v>
      </c>
    </row>
    <row r="26" spans="1:11" ht="63">
      <c r="A26" s="11" t="s">
        <v>35</v>
      </c>
      <c r="B26" s="2" t="s">
        <v>8</v>
      </c>
      <c r="C26" s="3">
        <f t="shared" ref="C26:H26" si="1">C27+C28+C29</f>
        <v>1314.7</v>
      </c>
      <c r="D26" s="3">
        <f t="shared" si="1"/>
        <v>1588.3000000000002</v>
      </c>
      <c r="E26" s="3">
        <f t="shared" si="1"/>
        <v>1276.4000000000001</v>
      </c>
      <c r="F26" s="3">
        <f t="shared" si="1"/>
        <v>1281.9000000000001</v>
      </c>
      <c r="G26" s="3">
        <f t="shared" si="1"/>
        <v>1313.7</v>
      </c>
      <c r="H26" s="3">
        <f t="shared" si="1"/>
        <v>1323</v>
      </c>
      <c r="K26" s="1"/>
    </row>
    <row r="27" spans="1:11">
      <c r="A27" s="12" t="s">
        <v>36</v>
      </c>
      <c r="B27" s="2" t="s">
        <v>9</v>
      </c>
      <c r="C27" s="3">
        <v>701.5</v>
      </c>
      <c r="D27" s="3">
        <f>889.7+92.6</f>
        <v>982.30000000000007</v>
      </c>
      <c r="E27" s="3">
        <v>687.2</v>
      </c>
      <c r="F27" s="3">
        <v>696.4</v>
      </c>
      <c r="G27" s="3">
        <v>696</v>
      </c>
      <c r="H27" s="3">
        <v>696</v>
      </c>
    </row>
    <row r="28" spans="1:11" ht="31.5">
      <c r="A28" s="12" t="s">
        <v>37</v>
      </c>
      <c r="B28" s="2" t="s">
        <v>10</v>
      </c>
      <c r="C28" s="3">
        <v>538.5</v>
      </c>
      <c r="D28" s="3">
        <f>621.7-92.6</f>
        <v>529.1</v>
      </c>
      <c r="E28" s="3">
        <v>504.6</v>
      </c>
      <c r="F28" s="3">
        <v>498.5</v>
      </c>
      <c r="G28" s="3">
        <v>520.5</v>
      </c>
      <c r="H28" s="3">
        <v>525</v>
      </c>
    </row>
    <row r="29" spans="1:11" ht="31.5">
      <c r="A29" s="12" t="s">
        <v>38</v>
      </c>
      <c r="B29" s="2" t="s">
        <v>11</v>
      </c>
      <c r="C29" s="3">
        <v>74.7</v>
      </c>
      <c r="D29" s="3">
        <v>76.900000000000006</v>
      </c>
      <c r="E29" s="3">
        <v>84.6</v>
      </c>
      <c r="F29" s="3">
        <v>87</v>
      </c>
      <c r="G29" s="3">
        <v>97.2</v>
      </c>
      <c r="H29" s="3">
        <f>97.4+4.6</f>
        <v>102</v>
      </c>
    </row>
    <row r="30" spans="1:11" ht="47.25">
      <c r="A30" s="11" t="s">
        <v>39</v>
      </c>
      <c r="B30" s="2" t="s">
        <v>12</v>
      </c>
      <c r="C30" s="3">
        <f t="shared" ref="C30:H30" si="2">C31+C32+C33</f>
        <v>236.10000000000002</v>
      </c>
      <c r="D30" s="3">
        <f t="shared" si="2"/>
        <v>223.7</v>
      </c>
      <c r="E30" s="3">
        <f t="shared" si="2"/>
        <v>164.8</v>
      </c>
      <c r="F30" s="3">
        <f t="shared" si="2"/>
        <v>166.3</v>
      </c>
      <c r="G30" s="3">
        <f t="shared" si="2"/>
        <v>158.80000000000001</v>
      </c>
      <c r="H30" s="3">
        <f t="shared" si="2"/>
        <v>175.6</v>
      </c>
    </row>
    <row r="31" spans="1:11">
      <c r="A31" s="12" t="s">
        <v>40</v>
      </c>
      <c r="B31" s="2" t="s">
        <v>9</v>
      </c>
      <c r="C31" s="3">
        <v>76.099999999999994</v>
      </c>
      <c r="D31" s="3">
        <v>16.2</v>
      </c>
      <c r="E31" s="3">
        <f>9.4+2.3-0.7</f>
        <v>11</v>
      </c>
      <c r="F31" s="3">
        <v>10</v>
      </c>
      <c r="G31" s="3">
        <v>10.5</v>
      </c>
      <c r="H31" s="3">
        <v>10.5</v>
      </c>
    </row>
    <row r="32" spans="1:11" ht="31.5">
      <c r="A32" s="12" t="s">
        <v>41</v>
      </c>
      <c r="B32" s="2" t="s">
        <v>10</v>
      </c>
      <c r="C32" s="3">
        <f>71.2+0.7</f>
        <v>71.900000000000006</v>
      </c>
      <c r="D32" s="3">
        <v>115.8</v>
      </c>
      <c r="E32" s="3">
        <f>78.3+2.5</f>
        <v>80.8</v>
      </c>
      <c r="F32" s="3">
        <f>87.4+16.1-19.8</f>
        <v>83.7</v>
      </c>
      <c r="G32" s="3">
        <f>78.3-3.7+0.6</f>
        <v>75.199999999999989</v>
      </c>
      <c r="H32" s="3">
        <v>78.3</v>
      </c>
    </row>
    <row r="33" spans="1:8" ht="31.5">
      <c r="A33" s="12" t="s">
        <v>42</v>
      </c>
      <c r="B33" s="2" t="s">
        <v>11</v>
      </c>
      <c r="C33" s="3">
        <f>0.7+88.7-1.3</f>
        <v>88.100000000000009</v>
      </c>
      <c r="D33" s="3">
        <v>91.7</v>
      </c>
      <c r="E33" s="3">
        <f>0.7+81.9-0.7-8.9</f>
        <v>73</v>
      </c>
      <c r="F33" s="3">
        <f>0.7+82.6-10.7</f>
        <v>72.599999999999994</v>
      </c>
      <c r="G33" s="3">
        <f>0.7+83.2-0.7-9-1.1</f>
        <v>73.100000000000009</v>
      </c>
      <c r="H33" s="3">
        <f>0.7+84.3-0.7+2.5</f>
        <v>86.8</v>
      </c>
    </row>
    <row r="34" spans="1:8">
      <c r="A34" s="11" t="s">
        <v>43</v>
      </c>
      <c r="B34" s="2" t="s">
        <v>13</v>
      </c>
      <c r="C34" s="25" t="s">
        <v>14</v>
      </c>
      <c r="D34" s="3"/>
      <c r="E34" s="3"/>
      <c r="F34" s="3">
        <v>12.7</v>
      </c>
      <c r="G34" s="3">
        <v>28.2</v>
      </c>
      <c r="H34" s="3">
        <v>28.2</v>
      </c>
    </row>
    <row r="35" spans="1:8">
      <c r="A35" s="10">
        <v>3</v>
      </c>
      <c r="B35" s="2" t="s">
        <v>15</v>
      </c>
      <c r="C35" s="3">
        <f t="shared" ref="C35:H35" si="3">C19-C25</f>
        <v>-29.100000000000136</v>
      </c>
      <c r="D35" s="3">
        <f t="shared" si="3"/>
        <v>-116.20000000000027</v>
      </c>
      <c r="E35" s="3">
        <f t="shared" si="3"/>
        <v>32.399999999999864</v>
      </c>
      <c r="F35" s="3">
        <f t="shared" si="3"/>
        <v>31</v>
      </c>
      <c r="G35" s="3">
        <f t="shared" si="3"/>
        <v>-1.5</v>
      </c>
      <c r="H35" s="3">
        <f t="shared" si="3"/>
        <v>0</v>
      </c>
    </row>
    <row r="36" spans="1:8" ht="31.5">
      <c r="A36" s="10" t="s">
        <v>44</v>
      </c>
      <c r="B36" s="2" t="s">
        <v>55</v>
      </c>
      <c r="C36" s="3">
        <f t="shared" ref="C36:H36" si="4">C37+C40+C43+C46</f>
        <v>80.900000000000006</v>
      </c>
      <c r="D36" s="3">
        <f t="shared" si="4"/>
        <v>118.5</v>
      </c>
      <c r="E36" s="3">
        <f t="shared" si="4"/>
        <v>-32.4</v>
      </c>
      <c r="F36" s="3">
        <f t="shared" si="4"/>
        <v>-31</v>
      </c>
      <c r="G36" s="3">
        <f t="shared" si="4"/>
        <v>1.5000000000000002</v>
      </c>
      <c r="H36" s="3">
        <f t="shared" si="4"/>
        <v>0</v>
      </c>
    </row>
    <row r="37" spans="1:8">
      <c r="A37" s="10" t="s">
        <v>45</v>
      </c>
      <c r="B37" s="19" t="s">
        <v>59</v>
      </c>
      <c r="C37" s="3">
        <f t="shared" ref="C37:H37" si="5">C38+C39</f>
        <v>0</v>
      </c>
      <c r="D37" s="3">
        <f t="shared" si="5"/>
        <v>0</v>
      </c>
      <c r="E37" s="3">
        <f t="shared" si="5"/>
        <v>0</v>
      </c>
      <c r="F37" s="3">
        <f t="shared" si="5"/>
        <v>0</v>
      </c>
      <c r="G37" s="3">
        <f t="shared" si="5"/>
        <v>0</v>
      </c>
      <c r="H37" s="3">
        <f t="shared" si="5"/>
        <v>0</v>
      </c>
    </row>
    <row r="38" spans="1:8">
      <c r="A38" s="10" t="s">
        <v>46</v>
      </c>
      <c r="B38" s="19" t="s">
        <v>60</v>
      </c>
      <c r="C38" s="17">
        <v>13.1</v>
      </c>
      <c r="D38" s="17">
        <v>13.1</v>
      </c>
      <c r="E38" s="17">
        <v>13.1</v>
      </c>
      <c r="F38" s="17">
        <v>13.1</v>
      </c>
      <c r="G38" s="17">
        <v>13.1</v>
      </c>
      <c r="H38" s="17">
        <v>13.1</v>
      </c>
    </row>
    <row r="39" spans="1:8">
      <c r="A39" s="10" t="s">
        <v>47</v>
      </c>
      <c r="B39" s="19" t="s">
        <v>61</v>
      </c>
      <c r="C39" s="17">
        <v>-13.1</v>
      </c>
      <c r="D39" s="17">
        <v>-13.1</v>
      </c>
      <c r="E39" s="17">
        <v>-13.1</v>
      </c>
      <c r="F39" s="17">
        <v>-13.1</v>
      </c>
      <c r="G39" s="17">
        <v>-13.1</v>
      </c>
      <c r="H39" s="17">
        <v>-13.1</v>
      </c>
    </row>
    <row r="40" spans="1:8" ht="63">
      <c r="A40" s="10" t="s">
        <v>48</v>
      </c>
      <c r="B40" s="19" t="s">
        <v>62</v>
      </c>
      <c r="C40" s="3">
        <f t="shared" ref="C40:H40" si="6">C41+C42</f>
        <v>59.5</v>
      </c>
      <c r="D40" s="3">
        <f t="shared" si="6"/>
        <v>-38.1</v>
      </c>
      <c r="E40" s="3">
        <f t="shared" si="6"/>
        <v>-38.1</v>
      </c>
      <c r="F40" s="3">
        <f t="shared" si="6"/>
        <v>-38.1</v>
      </c>
      <c r="G40" s="3">
        <f t="shared" si="6"/>
        <v>-0.9</v>
      </c>
      <c r="H40" s="3">
        <f t="shared" si="6"/>
        <v>-0.9</v>
      </c>
    </row>
    <row r="41" spans="1:8" ht="16.5" customHeight="1">
      <c r="A41" s="10" t="s">
        <v>49</v>
      </c>
      <c r="B41" s="19" t="s">
        <v>60</v>
      </c>
      <c r="C41" s="17">
        <v>59.5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</row>
    <row r="42" spans="1:8">
      <c r="A42" s="10" t="s">
        <v>50</v>
      </c>
      <c r="B42" s="19" t="s">
        <v>61</v>
      </c>
      <c r="C42" s="17">
        <v>0</v>
      </c>
      <c r="D42" s="17">
        <v>-38.1</v>
      </c>
      <c r="E42" s="17">
        <v>-38.1</v>
      </c>
      <c r="F42" s="17">
        <v>-38.1</v>
      </c>
      <c r="G42" s="17">
        <v>-0.9</v>
      </c>
      <c r="H42" s="17">
        <v>-0.9</v>
      </c>
    </row>
    <row r="43" spans="1:8" ht="31.5">
      <c r="A43" s="10" t="s">
        <v>51</v>
      </c>
      <c r="B43" s="19" t="s">
        <v>63</v>
      </c>
      <c r="C43" s="3">
        <f t="shared" ref="C43:H43" si="7">C44+C45</f>
        <v>0.5</v>
      </c>
      <c r="D43" s="3">
        <f t="shared" si="7"/>
        <v>0.2</v>
      </c>
      <c r="E43" s="3">
        <f t="shared" si="7"/>
        <v>0.2</v>
      </c>
      <c r="F43" s="3">
        <f t="shared" si="7"/>
        <v>0.2</v>
      </c>
      <c r="G43" s="3">
        <f t="shared" si="7"/>
        <v>0.2</v>
      </c>
      <c r="H43" s="3">
        <f t="shared" si="7"/>
        <v>0.2</v>
      </c>
    </row>
    <row r="44" spans="1:8">
      <c r="A44" s="10" t="s">
        <v>56</v>
      </c>
      <c r="B44" s="19" t="s">
        <v>64</v>
      </c>
      <c r="C44" s="3"/>
      <c r="D44" s="3"/>
      <c r="E44" s="3"/>
      <c r="F44" s="3"/>
      <c r="G44" s="3"/>
      <c r="H44" s="3"/>
    </row>
    <row r="45" spans="1:8">
      <c r="A45" s="10" t="s">
        <v>57</v>
      </c>
      <c r="B45" s="19" t="s">
        <v>65</v>
      </c>
      <c r="C45" s="3">
        <v>0.5</v>
      </c>
      <c r="D45" s="3">
        <v>0.2</v>
      </c>
      <c r="E45" s="3">
        <v>0.2</v>
      </c>
      <c r="F45" s="3">
        <v>0.2</v>
      </c>
      <c r="G45" s="3">
        <v>0.2</v>
      </c>
      <c r="H45" s="3">
        <v>0.2</v>
      </c>
    </row>
    <row r="46" spans="1:8">
      <c r="A46" s="10" t="s">
        <v>58</v>
      </c>
      <c r="B46" s="19" t="s">
        <v>66</v>
      </c>
      <c r="C46" s="3">
        <v>20.9</v>
      </c>
      <c r="D46" s="3">
        <v>156.4</v>
      </c>
      <c r="E46" s="3">
        <v>5.5</v>
      </c>
      <c r="F46" s="3">
        <v>6.9</v>
      </c>
      <c r="G46" s="3">
        <v>2.2000000000000002</v>
      </c>
      <c r="H46" s="3">
        <v>0.7</v>
      </c>
    </row>
    <row r="47" spans="1:8" s="1" customFormat="1" ht="15.75" customHeight="1">
      <c r="A47" s="29" t="s">
        <v>74</v>
      </c>
      <c r="B47" s="30"/>
      <c r="C47" s="30"/>
      <c r="D47" s="30"/>
      <c r="E47" s="30"/>
      <c r="F47" s="30"/>
      <c r="G47" s="30"/>
      <c r="H47" s="31"/>
    </row>
    <row r="48" spans="1:8" s="1" customFormat="1">
      <c r="A48" s="5">
        <v>1</v>
      </c>
      <c r="B48" s="6" t="s">
        <v>4</v>
      </c>
      <c r="C48" s="4">
        <f t="shared" ref="C48:H48" si="8">C49+C50</f>
        <v>1315.1000000000001</v>
      </c>
      <c r="D48" s="4">
        <f t="shared" si="8"/>
        <v>1524.9</v>
      </c>
      <c r="E48" s="4">
        <f t="shared" si="8"/>
        <v>1321.1</v>
      </c>
      <c r="F48" s="4">
        <f t="shared" si="8"/>
        <v>1334.8000000000002</v>
      </c>
      <c r="G48" s="4">
        <f t="shared" si="8"/>
        <v>1338.2</v>
      </c>
      <c r="H48" s="4">
        <f t="shared" si="8"/>
        <v>1361.1</v>
      </c>
    </row>
    <row r="49" spans="1:8" s="1" customFormat="1" ht="31.5">
      <c r="A49" s="7" t="s">
        <v>30</v>
      </c>
      <c r="B49" s="6" t="s">
        <v>5</v>
      </c>
      <c r="C49" s="4">
        <v>440.1</v>
      </c>
      <c r="D49" s="4">
        <v>511.2</v>
      </c>
      <c r="E49" s="4">
        <v>529.20000000000005</v>
      </c>
      <c r="F49" s="4">
        <v>550.20000000000005</v>
      </c>
      <c r="G49" s="8">
        <v>572.6</v>
      </c>
      <c r="H49" s="8">
        <v>595.5</v>
      </c>
    </row>
    <row r="50" spans="1:8" s="1" customFormat="1" ht="31.5">
      <c r="A50" s="7" t="s">
        <v>31</v>
      </c>
      <c r="B50" s="6" t="s">
        <v>6</v>
      </c>
      <c r="C50" s="4">
        <f>SUM(C51:C54)</f>
        <v>875.00000000000011</v>
      </c>
      <c r="D50" s="4">
        <f>SUM(D51:D54)</f>
        <v>1013.7</v>
      </c>
      <c r="E50" s="4">
        <f>E51+E53+E54</f>
        <v>791.9</v>
      </c>
      <c r="F50" s="4">
        <f>F51+F53+F54</f>
        <v>784.6</v>
      </c>
      <c r="G50" s="4">
        <f>G51+G53+G54</f>
        <v>765.6</v>
      </c>
      <c r="H50" s="4">
        <f>H51+H53+H54</f>
        <v>765.6</v>
      </c>
    </row>
    <row r="51" spans="1:8" ht="31.5">
      <c r="A51" s="9" t="s">
        <v>32</v>
      </c>
      <c r="B51" s="2" t="s">
        <v>67</v>
      </c>
      <c r="C51" s="3">
        <v>711.2</v>
      </c>
      <c r="D51" s="3">
        <v>884.7</v>
      </c>
      <c r="E51" s="3">
        <v>790.9</v>
      </c>
      <c r="F51" s="3">
        <v>783.6</v>
      </c>
      <c r="G51" s="3">
        <v>764.6</v>
      </c>
      <c r="H51" s="3">
        <v>764.6</v>
      </c>
    </row>
    <row r="52" spans="1:8" ht="78.75">
      <c r="A52" s="9"/>
      <c r="B52" s="2" t="s">
        <v>73</v>
      </c>
      <c r="C52" s="3">
        <v>161.1</v>
      </c>
      <c r="D52" s="3">
        <v>124.6</v>
      </c>
      <c r="E52" s="3">
        <v>93.3</v>
      </c>
      <c r="F52" s="3">
        <v>76.400000000000006</v>
      </c>
      <c r="G52" s="3">
        <v>57.7</v>
      </c>
      <c r="H52" s="3">
        <v>57.7</v>
      </c>
    </row>
    <row r="53" spans="1:8" ht="31.5">
      <c r="A53" s="9" t="s">
        <v>33</v>
      </c>
      <c r="B53" s="2" t="s">
        <v>68</v>
      </c>
      <c r="C53" s="3">
        <v>2.5</v>
      </c>
      <c r="D53" s="3">
        <v>4.4000000000000004</v>
      </c>
      <c r="E53" s="3">
        <v>1</v>
      </c>
      <c r="F53" s="3">
        <v>1</v>
      </c>
      <c r="G53" s="3">
        <v>1</v>
      </c>
      <c r="H53" s="3">
        <v>1</v>
      </c>
    </row>
    <row r="54" spans="1:8" ht="31.5">
      <c r="A54" s="9" t="s">
        <v>34</v>
      </c>
      <c r="B54" s="2" t="s">
        <v>69</v>
      </c>
      <c r="C54" s="3">
        <v>0.2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</row>
    <row r="55" spans="1:8">
      <c r="A55" s="10">
        <v>2</v>
      </c>
      <c r="B55" s="2" t="s">
        <v>7</v>
      </c>
      <c r="C55" s="3">
        <f>C56+C60</f>
        <v>1396</v>
      </c>
      <c r="D55" s="3">
        <f>D56+D60</f>
        <v>1561.7</v>
      </c>
      <c r="E55" s="3">
        <f>E56+E60</f>
        <v>1278.5000000000002</v>
      </c>
      <c r="F55" s="3">
        <f>F56+F60+F64</f>
        <v>1292.2</v>
      </c>
      <c r="G55" s="3">
        <f>G56+G60+G64</f>
        <v>1329.4</v>
      </c>
      <c r="H55" s="3">
        <f>H56+H60+H64</f>
        <v>1361.057</v>
      </c>
    </row>
    <row r="56" spans="1:8" ht="31.5">
      <c r="A56" s="11" t="s">
        <v>35</v>
      </c>
      <c r="B56" s="2" t="s">
        <v>16</v>
      </c>
      <c r="C56" s="3">
        <f t="shared" ref="C56:H56" si="9">C57+C58+C59</f>
        <v>1240</v>
      </c>
      <c r="D56" s="3">
        <f t="shared" si="9"/>
        <v>1456.8</v>
      </c>
      <c r="E56" s="3">
        <f t="shared" si="9"/>
        <v>1191.8000000000002</v>
      </c>
      <c r="F56" s="3">
        <f t="shared" si="9"/>
        <v>1194.9000000000001</v>
      </c>
      <c r="G56" s="3">
        <f t="shared" si="9"/>
        <v>1216.5</v>
      </c>
      <c r="H56" s="3">
        <f t="shared" si="9"/>
        <v>1232.115</v>
      </c>
    </row>
    <row r="57" spans="1:8">
      <c r="A57" s="12" t="s">
        <v>36</v>
      </c>
      <c r="B57" s="2" t="s">
        <v>9</v>
      </c>
      <c r="C57" s="3">
        <f>720.2-19.7</f>
        <v>700.5</v>
      </c>
      <c r="D57" s="3">
        <v>945.1</v>
      </c>
      <c r="E57" s="3">
        <v>687.2</v>
      </c>
      <c r="F57" s="3">
        <v>696.4</v>
      </c>
      <c r="G57" s="3">
        <v>696</v>
      </c>
      <c r="H57" s="3">
        <v>696</v>
      </c>
    </row>
    <row r="58" spans="1:8" ht="31.5">
      <c r="A58" s="12" t="s">
        <v>37</v>
      </c>
      <c r="B58" s="2" t="s">
        <v>10</v>
      </c>
      <c r="C58" s="3">
        <f>518.8+19.7</f>
        <v>538.5</v>
      </c>
      <c r="D58" s="3">
        <v>509.1</v>
      </c>
      <c r="E58" s="3">
        <v>504.6</v>
      </c>
      <c r="F58" s="3">
        <v>498.5</v>
      </c>
      <c r="G58" s="13">
        <v>520.5</v>
      </c>
      <c r="H58" s="13">
        <f>G58*103%</f>
        <v>536.11500000000001</v>
      </c>
    </row>
    <row r="59" spans="1:8" ht="31.5">
      <c r="A59" s="12" t="s">
        <v>38</v>
      </c>
      <c r="B59" s="2" t="s">
        <v>11</v>
      </c>
      <c r="C59" s="3">
        <v>1</v>
      </c>
      <c r="D59" s="3">
        <v>2.6</v>
      </c>
      <c r="E59" s="3">
        <v>0</v>
      </c>
      <c r="F59" s="3">
        <v>0</v>
      </c>
      <c r="G59" s="3">
        <v>0</v>
      </c>
      <c r="H59" s="3">
        <v>0</v>
      </c>
    </row>
    <row r="60" spans="1:8" ht="31.5">
      <c r="A60" s="11" t="s">
        <v>39</v>
      </c>
      <c r="B60" s="2" t="s">
        <v>17</v>
      </c>
      <c r="C60" s="3">
        <f t="shared" ref="C60:H60" si="10">C61+C62+C63</f>
        <v>156</v>
      </c>
      <c r="D60" s="3">
        <f t="shared" si="10"/>
        <v>104.9</v>
      </c>
      <c r="E60" s="3">
        <f t="shared" si="10"/>
        <v>86.7</v>
      </c>
      <c r="F60" s="3">
        <f t="shared" si="10"/>
        <v>84.600000000000023</v>
      </c>
      <c r="G60" s="3">
        <f t="shared" si="10"/>
        <v>84.7</v>
      </c>
      <c r="H60" s="3">
        <f t="shared" si="10"/>
        <v>99.896000000000001</v>
      </c>
    </row>
    <row r="61" spans="1:8">
      <c r="A61" s="12" t="s">
        <v>40</v>
      </c>
      <c r="B61" s="2" t="s">
        <v>9</v>
      </c>
      <c r="C61" s="14">
        <v>10.7</v>
      </c>
      <c r="D61" s="14">
        <v>11.4</v>
      </c>
      <c r="E61" s="14">
        <v>10.3</v>
      </c>
      <c r="F61" s="14">
        <v>10</v>
      </c>
      <c r="G61" s="14">
        <v>10.6</v>
      </c>
      <c r="H61" s="14">
        <v>10.6</v>
      </c>
    </row>
    <row r="62" spans="1:8" ht="31.5">
      <c r="A62" s="12" t="s">
        <v>41</v>
      </c>
      <c r="B62" s="2" t="s">
        <v>10</v>
      </c>
      <c r="C62" s="14">
        <f>73.5+69.8+0.5</f>
        <v>143.80000000000001</v>
      </c>
      <c r="D62" s="14">
        <v>91.7</v>
      </c>
      <c r="E62" s="14">
        <f>75.1+0.4</f>
        <v>75.5</v>
      </c>
      <c r="F62" s="14">
        <f>87.4-19.1+5.4</f>
        <v>73.700000000000017</v>
      </c>
      <c r="G62" s="14">
        <f>105.5-37.8+5.5</f>
        <v>73.2</v>
      </c>
      <c r="H62" s="14">
        <f>G62*103%+13</f>
        <v>88.396000000000001</v>
      </c>
    </row>
    <row r="63" spans="1:8" ht="31.5">
      <c r="A63" s="12" t="s">
        <v>42</v>
      </c>
      <c r="B63" s="2" t="s">
        <v>11</v>
      </c>
      <c r="C63" s="14">
        <v>1.5</v>
      </c>
      <c r="D63" s="14">
        <v>1.8</v>
      </c>
      <c r="E63" s="14">
        <v>0.9</v>
      </c>
      <c r="F63" s="14">
        <v>0.9</v>
      </c>
      <c r="G63" s="14">
        <v>0.9</v>
      </c>
      <c r="H63" s="14">
        <v>0.9</v>
      </c>
    </row>
    <row r="64" spans="1:8">
      <c r="A64" s="11" t="s">
        <v>43</v>
      </c>
      <c r="B64" s="2" t="s">
        <v>13</v>
      </c>
      <c r="C64" s="15" t="s">
        <v>14</v>
      </c>
      <c r="D64" s="15" t="s">
        <v>14</v>
      </c>
      <c r="E64" s="15" t="s">
        <v>14</v>
      </c>
      <c r="F64" s="14">
        <v>12.7</v>
      </c>
      <c r="G64" s="16">
        <v>28.2</v>
      </c>
      <c r="H64" s="16">
        <f>G64*103%</f>
        <v>29.045999999999999</v>
      </c>
    </row>
    <row r="65" spans="1:8">
      <c r="A65" s="10">
        <v>3</v>
      </c>
      <c r="B65" s="2" t="s">
        <v>15</v>
      </c>
      <c r="C65" s="14">
        <f t="shared" ref="C65:H65" si="11">C48-C55</f>
        <v>-80.899999999999864</v>
      </c>
      <c r="D65" s="14">
        <f t="shared" si="11"/>
        <v>-36.799999999999955</v>
      </c>
      <c r="E65" s="14">
        <f t="shared" si="11"/>
        <v>42.599999999999682</v>
      </c>
      <c r="F65" s="14">
        <f t="shared" si="11"/>
        <v>42.600000000000136</v>
      </c>
      <c r="G65" s="14">
        <f t="shared" si="11"/>
        <v>8.7999999999999545</v>
      </c>
      <c r="H65" s="14">
        <f t="shared" si="11"/>
        <v>4.299999999989268E-2</v>
      </c>
    </row>
    <row r="66" spans="1:8" ht="31.5">
      <c r="A66" s="10" t="s">
        <v>44</v>
      </c>
      <c r="B66" s="2" t="s">
        <v>55</v>
      </c>
      <c r="C66" s="17">
        <f t="shared" ref="C66:H66" si="12">C67+C70+C73+C76</f>
        <v>80.900000000000006</v>
      </c>
      <c r="D66" s="17">
        <f t="shared" si="12"/>
        <v>36.800000000000004</v>
      </c>
      <c r="E66" s="17">
        <f t="shared" si="12"/>
        <v>-42.599999999999994</v>
      </c>
      <c r="F66" s="17">
        <f t="shared" si="12"/>
        <v>-42.599999999999994</v>
      </c>
      <c r="G66" s="18">
        <f t="shared" si="12"/>
        <v>-8.8000000000000007</v>
      </c>
      <c r="H66" s="18">
        <f t="shared" si="12"/>
        <v>0</v>
      </c>
    </row>
    <row r="67" spans="1:8">
      <c r="A67" s="10" t="s">
        <v>45</v>
      </c>
      <c r="B67" s="19" t="s">
        <v>59</v>
      </c>
      <c r="C67" s="17">
        <f t="shared" ref="C67:H67" si="13">C68+C69</f>
        <v>0</v>
      </c>
      <c r="D67" s="17">
        <f t="shared" si="13"/>
        <v>0</v>
      </c>
      <c r="E67" s="17">
        <f t="shared" si="13"/>
        <v>0</v>
      </c>
      <c r="F67" s="17">
        <f t="shared" si="13"/>
        <v>0</v>
      </c>
      <c r="G67" s="18">
        <f t="shared" si="13"/>
        <v>0</v>
      </c>
      <c r="H67" s="18">
        <f t="shared" si="13"/>
        <v>0</v>
      </c>
    </row>
    <row r="68" spans="1:8">
      <c r="A68" s="10" t="s">
        <v>46</v>
      </c>
      <c r="B68" s="19" t="s">
        <v>60</v>
      </c>
      <c r="C68" s="17">
        <v>13.1</v>
      </c>
      <c r="D68" s="17">
        <v>13.1</v>
      </c>
      <c r="E68" s="17">
        <v>13.1</v>
      </c>
      <c r="F68" s="17">
        <v>13.1</v>
      </c>
      <c r="G68" s="17">
        <v>13.1</v>
      </c>
      <c r="H68" s="17">
        <v>13.1</v>
      </c>
    </row>
    <row r="69" spans="1:8">
      <c r="A69" s="10" t="s">
        <v>47</v>
      </c>
      <c r="B69" s="19" t="s">
        <v>61</v>
      </c>
      <c r="C69" s="17">
        <v>-13.1</v>
      </c>
      <c r="D69" s="17">
        <v>-13.1</v>
      </c>
      <c r="E69" s="17">
        <v>-13.1</v>
      </c>
      <c r="F69" s="17">
        <v>-13.1</v>
      </c>
      <c r="G69" s="17">
        <v>-13.1</v>
      </c>
      <c r="H69" s="17">
        <v>-13.1</v>
      </c>
    </row>
    <row r="70" spans="1:8" ht="63">
      <c r="A70" s="10" t="s">
        <v>48</v>
      </c>
      <c r="B70" s="19" t="s">
        <v>62</v>
      </c>
      <c r="C70" s="17">
        <f t="shared" ref="C70:H70" si="14">C71+C72</f>
        <v>59.5</v>
      </c>
      <c r="D70" s="17">
        <f t="shared" si="14"/>
        <v>-38.1</v>
      </c>
      <c r="E70" s="17">
        <f t="shared" si="14"/>
        <v>-42.8</v>
      </c>
      <c r="F70" s="17">
        <f t="shared" si="14"/>
        <v>-42.8</v>
      </c>
      <c r="G70" s="18">
        <f t="shared" si="14"/>
        <v>-9</v>
      </c>
      <c r="H70" s="18">
        <f t="shared" si="14"/>
        <v>-9</v>
      </c>
    </row>
    <row r="71" spans="1:8">
      <c r="A71" s="10" t="s">
        <v>49</v>
      </c>
      <c r="B71" s="19" t="s">
        <v>60</v>
      </c>
      <c r="C71" s="17">
        <v>59.5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</row>
    <row r="72" spans="1:8">
      <c r="A72" s="10" t="s">
        <v>50</v>
      </c>
      <c r="B72" s="19" t="s">
        <v>61</v>
      </c>
      <c r="C72" s="17">
        <v>0</v>
      </c>
      <c r="D72" s="17">
        <v>-38.1</v>
      </c>
      <c r="E72" s="17">
        <v>-42.8</v>
      </c>
      <c r="F72" s="17">
        <v>-42.8</v>
      </c>
      <c r="G72" s="17">
        <v>-9</v>
      </c>
      <c r="H72" s="17">
        <v>-9</v>
      </c>
    </row>
    <row r="73" spans="1:8" ht="31.5">
      <c r="A73" s="10" t="s">
        <v>51</v>
      </c>
      <c r="B73" s="19" t="s">
        <v>63</v>
      </c>
      <c r="C73" s="17">
        <f t="shared" ref="C73:H73" si="15">C74+C75</f>
        <v>0.5</v>
      </c>
      <c r="D73" s="17">
        <f t="shared" si="15"/>
        <v>0.2</v>
      </c>
      <c r="E73" s="17">
        <f t="shared" si="15"/>
        <v>0.2</v>
      </c>
      <c r="F73" s="17">
        <f t="shared" si="15"/>
        <v>0.2</v>
      </c>
      <c r="G73" s="18">
        <f t="shared" si="15"/>
        <v>0.2</v>
      </c>
      <c r="H73" s="18">
        <f t="shared" si="15"/>
        <v>0.2</v>
      </c>
    </row>
    <row r="74" spans="1:8">
      <c r="A74" s="10" t="s">
        <v>56</v>
      </c>
      <c r="B74" s="19" t="s">
        <v>64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</row>
    <row r="75" spans="1:8">
      <c r="A75" s="10" t="s">
        <v>57</v>
      </c>
      <c r="B75" s="19" t="s">
        <v>65</v>
      </c>
      <c r="C75" s="17">
        <v>0.5</v>
      </c>
      <c r="D75" s="17">
        <v>0.2</v>
      </c>
      <c r="E75" s="17">
        <v>0.2</v>
      </c>
      <c r="F75" s="17">
        <v>0.2</v>
      </c>
      <c r="G75" s="17">
        <v>0.2</v>
      </c>
      <c r="H75" s="17">
        <v>0.2</v>
      </c>
    </row>
    <row r="76" spans="1:8">
      <c r="A76" s="10" t="s">
        <v>58</v>
      </c>
      <c r="B76" s="19" t="s">
        <v>66</v>
      </c>
      <c r="C76" s="17">
        <v>20.9</v>
      </c>
      <c r="D76" s="17">
        <f>42.2+32.5</f>
        <v>74.7</v>
      </c>
      <c r="E76" s="17">
        <v>0</v>
      </c>
      <c r="F76" s="17">
        <v>0</v>
      </c>
      <c r="G76" s="17">
        <v>0</v>
      </c>
      <c r="H76" s="17">
        <v>8.8000000000000007</v>
      </c>
    </row>
    <row r="77" spans="1:8" ht="110.25">
      <c r="A77" s="11" t="s">
        <v>52</v>
      </c>
      <c r="B77" s="2" t="s">
        <v>18</v>
      </c>
      <c r="C77" s="14">
        <v>18.399999999999999</v>
      </c>
      <c r="D77" s="14">
        <v>10</v>
      </c>
      <c r="E77" s="14">
        <v>0</v>
      </c>
      <c r="F77" s="14">
        <v>0</v>
      </c>
      <c r="G77" s="14">
        <v>0</v>
      </c>
      <c r="H77" s="14">
        <v>0</v>
      </c>
    </row>
    <row r="78" spans="1:8" ht="31.5">
      <c r="A78" s="10" t="s">
        <v>53</v>
      </c>
      <c r="B78" s="2" t="s">
        <v>19</v>
      </c>
      <c r="C78" s="14">
        <v>179</v>
      </c>
      <c r="D78" s="14">
        <v>135.19999999999999</v>
      </c>
      <c r="E78" s="14">
        <v>92.6</v>
      </c>
      <c r="F78" s="14">
        <v>50</v>
      </c>
      <c r="G78" s="20">
        <v>41.2</v>
      </c>
      <c r="H78" s="20">
        <v>32.4</v>
      </c>
    </row>
    <row r="79" spans="1:8" ht="31.5">
      <c r="A79" s="11" t="s">
        <v>54</v>
      </c>
      <c r="B79" s="2" t="s">
        <v>20</v>
      </c>
      <c r="C79" s="14">
        <f t="shared" ref="C79:H79" si="16">C78/C49*100</f>
        <v>40.672574414905696</v>
      </c>
      <c r="D79" s="14">
        <f t="shared" si="16"/>
        <v>26.447574334898277</v>
      </c>
      <c r="E79" s="14">
        <f t="shared" si="16"/>
        <v>17.49811035525321</v>
      </c>
      <c r="F79" s="14">
        <f t="shared" si="16"/>
        <v>9.0876045074518359</v>
      </c>
      <c r="G79" s="14">
        <f t="shared" si="16"/>
        <v>7.1952497380370239</v>
      </c>
      <c r="H79" s="14">
        <f t="shared" si="16"/>
        <v>5.4408060453400502</v>
      </c>
    </row>
    <row r="80" spans="1:8">
      <c r="A80" s="24"/>
      <c r="H80" s="23" t="s">
        <v>71</v>
      </c>
    </row>
    <row r="81" spans="1:8">
      <c r="A81" s="24"/>
    </row>
    <row r="82" spans="1:8" ht="31.5" customHeight="1">
      <c r="A82" s="33"/>
      <c r="B82" s="33"/>
      <c r="C82" s="33"/>
      <c r="D82" s="33"/>
      <c r="E82" s="33"/>
      <c r="F82" s="33"/>
      <c r="G82" s="33"/>
      <c r="H82" s="33"/>
    </row>
    <row r="83" spans="1:8">
      <c r="A83" s="24"/>
    </row>
  </sheetData>
  <mergeCells count="13">
    <mergeCell ref="A14:H14"/>
    <mergeCell ref="A15:A16"/>
    <mergeCell ref="B15:B16"/>
    <mergeCell ref="C15:H15"/>
    <mergeCell ref="A18:H18"/>
    <mergeCell ref="A47:H47"/>
    <mergeCell ref="F4:H7"/>
    <mergeCell ref="F2:H2"/>
    <mergeCell ref="A82:H82"/>
    <mergeCell ref="A10:H10"/>
    <mergeCell ref="A11:H11"/>
    <mergeCell ref="A12:H12"/>
    <mergeCell ref="A13:H13"/>
  </mergeCells>
  <phoneticPr fontId="0" type="noConversion"/>
  <pageMargins left="0.23622047244094491" right="0.19685039370078741" top="0.27559055118110237" bottom="0.19685039370078741" header="0.31496062992125984" footer="0.31496062992125984"/>
  <pageSetup paperSize="9" scale="70" fitToHeight="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2019-01-28T22:37:28Z</dcterms:modified>
</cp:coreProperties>
</file>